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EgnyteDrive\weilaquatronics\Shared\PDF Files\Engineering\Excel Worksheets\"/>
    </mc:Choice>
  </mc:AlternateContent>
  <xr:revisionPtr revIDLastSave="0" documentId="13_ncr:1_{FACB1B91-02A0-4027-9507-EB1774FFAAFE}" xr6:coauthVersionLast="47" xr6:coauthVersionMax="47" xr10:uidLastSave="{00000000-0000-0000-0000-000000000000}"/>
  <bookViews>
    <workbookView xWindow="-120" yWindow="-120" windowWidth="51840" windowHeight="21120" xr2:uid="{0EB42309-D735-4BC8-AF35-AD746E807292}"/>
  </bookViews>
  <sheets>
    <sheet name="Questionnaire" sheetId="1" r:id="rId1"/>
    <sheet name="TDH Calc" sheetId="4" r:id="rId2"/>
    <sheet name="data" sheetId="3" state="hidden" r:id="rId3"/>
  </sheets>
  <definedNames>
    <definedName name="_Regression_Int" localSheetId="1" hidden="1">1</definedName>
    <definedName name="Basin_Type">'TDH Calc'!$M$3:$M$4</definedName>
    <definedName name="Circular">Table2[Circular List]</definedName>
    <definedName name="CircularBasin">'TDH Calc'!$O$3:$O$13</definedName>
    <definedName name="_xlnm.Print_Area" localSheetId="1">'TDH Calc'!$A$2:$J$81</definedName>
    <definedName name="Print_Area_MI">'TDH Calc'!$A$2:$H$61</definedName>
    <definedName name="Shape">Table1[Shape]</definedName>
    <definedName name="Square_Rectangular">Table3[Square List]</definedName>
    <definedName name="Square_Rectangular_">'TDH Calc'!$N$3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79" i="4" l="1"/>
  <c r="P48" i="4"/>
  <c r="O48" i="4"/>
  <c r="Q48" i="4" s="1"/>
  <c r="B79" i="4" s="1"/>
  <c r="B69" i="4"/>
  <c r="I39" i="4"/>
  <c r="B71" i="4"/>
  <c r="B70" i="4"/>
  <c r="B77" i="4"/>
  <c r="Q2" i="4"/>
  <c r="Q4" i="4" s="1"/>
  <c r="D36" i="4"/>
  <c r="R2" i="4"/>
  <c r="R4" i="4" s="1"/>
  <c r="Q5" i="4" l="1"/>
  <c r="S2" i="4" s="1"/>
  <c r="I36" i="4" s="1"/>
  <c r="E50" i="4" l="1"/>
  <c r="E49" i="4"/>
  <c r="E48" i="4"/>
  <c r="E47" i="4"/>
  <c r="E46" i="4"/>
  <c r="E51" i="4" l="1"/>
  <c r="B13" i="4"/>
  <c r="B12" i="4"/>
  <c r="B11" i="4"/>
  <c r="B10" i="4"/>
  <c r="B8" i="4"/>
  <c r="B7" i="4"/>
  <c r="B6" i="4"/>
  <c r="B5" i="4"/>
  <c r="B4" i="4"/>
  <c r="B9" i="4"/>
  <c r="B3" i="4"/>
  <c r="B75" i="4" l="1"/>
  <c r="B76" i="4" s="1"/>
  <c r="D37" i="4"/>
  <c r="D38" i="4"/>
  <c r="B53" i="4"/>
  <c r="B59" i="4"/>
  <c r="B72" i="4"/>
  <c r="B73" i="4" s="1"/>
  <c r="D79" i="4" l="1"/>
  <c r="D40" i="4"/>
  <c r="B55" i="4"/>
  <c r="B54" i="4" l="1"/>
  <c r="B56" i="4" s="1"/>
  <c r="B58" i="4" s="1"/>
  <c r="B60" i="4" s="1"/>
  <c r="B65" i="4" s="1"/>
  <c r="F77" i="4"/>
  <c r="B64" i="4"/>
  <c r="B67" i="4" l="1"/>
  <c r="D77"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Amy Carta</author>
    <author>WA Assistant</author>
  </authors>
  <commentList>
    <comment ref="H18" authorId="0" shapeId="0" xr:uid="{93CE9F69-893B-42CA-91CA-484529E85559}">
      <text>
        <r>
          <rPr>
            <sz val="9"/>
            <color rgb="FF000000"/>
            <rFont val="Tahoma"/>
            <family val="2"/>
          </rPr>
          <t xml:space="preserve">Tamper Resistant = Exposed Lights
</t>
        </r>
      </text>
    </comment>
    <comment ref="H22" authorId="1" shapeId="0" xr:uid="{F42A2174-07C6-459D-B7ED-C63EDD410BC5}">
      <text>
        <r>
          <rPr>
            <sz val="9"/>
            <color rgb="FF000000"/>
            <rFont val="Tahoma"/>
            <family val="2"/>
          </rPr>
          <t>Both options</t>
        </r>
        <r>
          <rPr>
            <i/>
            <sz val="9"/>
            <color rgb="FF000000"/>
            <rFont val="Tahoma"/>
            <family val="2"/>
          </rPr>
          <t xml:space="preserve"> require 120v and wiring back to local control panel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Jim Weil</author>
    <author>Amy Carta</author>
    <author>WA Assistant</author>
    <author>Panit Buranapramest</author>
  </authors>
  <commentList>
    <comment ref="I34" authorId="0" shapeId="0" xr:uid="{548F9A10-9197-4A5A-838E-8304D14A02AF}">
      <text>
        <r>
          <rPr>
            <b/>
            <sz val="9"/>
            <color rgb="FFFF0000"/>
            <rFont val="Tahoma"/>
            <family val="2"/>
          </rPr>
          <t xml:space="preserve">&gt;THREE FEET MINIMUM&lt;
</t>
        </r>
        <r>
          <rPr>
            <b/>
            <sz val="9"/>
            <color rgb="FFFF0000"/>
            <rFont val="Tahoma"/>
            <family val="2"/>
          </rPr>
          <t>(TWO FEET FOR OVERWATCH)</t>
        </r>
      </text>
    </comment>
    <comment ref="E35" authorId="0" shapeId="0" xr:uid="{D1D87565-CA78-455E-970E-0835507A2D44}">
      <text>
        <r>
          <rPr>
            <b/>
            <sz val="9"/>
            <color rgb="FFFF0000"/>
            <rFont val="Tahoma"/>
            <family val="2"/>
          </rPr>
          <t>*ZERO FOR OVERWATCH</t>
        </r>
      </text>
    </comment>
    <comment ref="I36" authorId="1" shapeId="0" xr:uid="{7D4EBEE9-4D5B-9940-8205-E645588C66D3}">
      <text>
        <r>
          <rPr>
            <b/>
            <sz val="9"/>
            <color rgb="FFFF0000"/>
            <rFont val="Tahoma"/>
            <family val="34"/>
          </rPr>
          <t>MUST BE AT LEAST 2 MINUTES.</t>
        </r>
        <r>
          <rPr>
            <sz val="9"/>
            <color rgb="FFFF0000"/>
            <rFont val="Tahoma"/>
            <family val="34"/>
          </rPr>
          <t xml:space="preserve">
</t>
        </r>
      </text>
    </comment>
    <comment ref="B37" authorId="2" shapeId="0" xr:uid="{27E148F6-29EC-461A-B5E8-988B3B9152FC}">
      <text>
        <r>
          <rPr>
            <b/>
            <sz val="9"/>
            <color rgb="FF000000"/>
            <rFont val="Tahoma"/>
            <family val="2"/>
          </rPr>
          <t>TO BOTTOM OF PIPE</t>
        </r>
      </text>
    </comment>
    <comment ref="H43" authorId="1" shapeId="0" xr:uid="{C14FD2BE-D550-C347-8FF7-AB40129E4756}">
      <text>
        <r>
          <rPr>
            <b/>
            <sz val="9"/>
            <color rgb="FFFF0000"/>
            <rFont val="Tahoma"/>
            <family val="34"/>
          </rPr>
          <t>DIAMETER SUBJECT TO CHANGE DEPENDING ON PUMP SIZE.</t>
        </r>
        <r>
          <rPr>
            <sz val="9"/>
            <color rgb="FFFF0000"/>
            <rFont val="Tahoma"/>
            <family val="34"/>
          </rPr>
          <t xml:space="preserve">
</t>
        </r>
      </text>
    </comment>
    <comment ref="C44" authorId="3" shapeId="0" xr:uid="{368525C7-B783-4F72-8ACF-360E3DFA49A1}">
      <text>
        <r>
          <rPr>
            <b/>
            <sz val="9"/>
            <color rgb="FF000000"/>
            <rFont val="Tahoma"/>
            <family val="2"/>
          </rPr>
          <t>CHOOSE PIPE SIZE IN INCHES</t>
        </r>
      </text>
    </comment>
    <comment ref="F53" authorId="3" shapeId="0" xr:uid="{25853696-0B80-4924-9990-33F0BC8C3E29}">
      <text>
        <r>
          <rPr>
            <b/>
            <sz val="9"/>
            <color rgb="FF000000"/>
            <rFont val="Tahoma"/>
            <family val="2"/>
          </rPr>
          <t>CHOOSE COEFFICENT PER PIPING MATERIAL</t>
        </r>
      </text>
    </comment>
    <comment ref="B75" authorId="2" shapeId="0" xr:uid="{E5361C02-3A48-44D1-B191-E74A5E70F7D3}">
      <text>
        <r>
          <rPr>
            <b/>
            <sz val="9"/>
            <color rgb="FF000000"/>
            <rFont val="Tahoma"/>
            <family val="2"/>
          </rPr>
          <t>VELOCITY OVER 8 FT/SEC IS CONSIDERED EXCESSIVE. INCREASE PIPE SIZE OR REDUCE FLOW IF YOUR VELOCITY IS OVER 8 FPS.</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<sst xmlns="http://schemas.openxmlformats.org/spreadsheetml/2006/main" count="205" uniqueCount="177">
  <si>
    <t>Sewage Ejector &amp; Sump Pump Questionnaire</t>
  </si>
  <si>
    <t>DATE:</t>
  </si>
  <si>
    <t>PROJECT NAME:</t>
  </si>
  <si>
    <t>PROJECT CITY:</t>
  </si>
  <si>
    <t>PROJECT TYPE:</t>
  </si>
  <si>
    <t>COMPANY:</t>
  </si>
  <si>
    <t>NAME:</t>
  </si>
  <si>
    <t>PHONE:</t>
  </si>
  <si>
    <t>EMAIL:</t>
  </si>
  <si>
    <t>SERVICE:</t>
  </si>
  <si>
    <r>
      <t>PUMP TYPE:</t>
    </r>
    <r>
      <rPr>
        <sz val="11"/>
        <rFont val="Calibri"/>
        <family val="2"/>
      </rPr>
      <t xml:space="preserve"> </t>
    </r>
  </si>
  <si>
    <t>GUIDE RAIL/QUICK REMOVAL SYSTEM?:</t>
  </si>
  <si>
    <t>PUMP CONFIGURATION:</t>
  </si>
  <si>
    <t>EXPLOSION-PROOF MOTOR?:</t>
  </si>
  <si>
    <r>
      <t xml:space="preserve">PUMP LOCATION: </t>
    </r>
    <r>
      <rPr>
        <sz val="11"/>
        <rFont val="Calibri"/>
        <family val="2"/>
      </rPr>
      <t xml:space="preserve"> </t>
    </r>
  </si>
  <si>
    <t>OPTIONAL:
REMOTELY LOCATED ALARM?:</t>
  </si>
  <si>
    <t>Pump Configuration</t>
  </si>
  <si>
    <t>Simplex</t>
  </si>
  <si>
    <t>Duplex</t>
  </si>
  <si>
    <t>Triplex</t>
  </si>
  <si>
    <t>Yes</t>
  </si>
  <si>
    <t>No</t>
  </si>
  <si>
    <t>Pump Type</t>
  </si>
  <si>
    <t>Submersible</t>
  </si>
  <si>
    <t>Pneumatic</t>
  </si>
  <si>
    <t>Vertical Column</t>
  </si>
  <si>
    <t>Pump location</t>
  </si>
  <si>
    <t>Indoor</t>
  </si>
  <si>
    <t>Outdoor</t>
  </si>
  <si>
    <t>Door Type</t>
  </si>
  <si>
    <t>Tamper Resistant</t>
  </si>
  <si>
    <t>Double -Door Deadfront</t>
  </si>
  <si>
    <t>BMS</t>
  </si>
  <si>
    <t>BACNet</t>
  </si>
  <si>
    <t>Other</t>
  </si>
  <si>
    <t>None</t>
  </si>
  <si>
    <t>PanelOptions</t>
  </si>
  <si>
    <t>"Fail-Safe" Alarm (Alerts standby pump loss, high water, or power failure)</t>
  </si>
  <si>
    <t>High Water Alarm (Alerts high water ONLY)</t>
  </si>
  <si>
    <t>BASIN</t>
  </si>
  <si>
    <t>COVER</t>
  </si>
  <si>
    <t>SHAPE</t>
  </si>
  <si>
    <t>MATERIAL</t>
  </si>
  <si>
    <t xml:space="preserve"> WATER TABLE DEPTH BELOW FINISH GRADE (IF APPLICABLE):</t>
  </si>
  <si>
    <t>Weight</t>
  </si>
  <si>
    <t>Pedestrian</t>
  </si>
  <si>
    <t>Vehicle Traffic</t>
  </si>
  <si>
    <t>Fire Truck</t>
  </si>
  <si>
    <t>Type</t>
  </si>
  <si>
    <t>Grate</t>
  </si>
  <si>
    <t>Solid (gastight)</t>
  </si>
  <si>
    <t>Round</t>
  </si>
  <si>
    <t>Square</t>
  </si>
  <si>
    <t>Fiberglass</t>
  </si>
  <si>
    <t>Concrete</t>
  </si>
  <si>
    <t>FT. DEPTH</t>
  </si>
  <si>
    <t>BASIN SIZE:</t>
  </si>
  <si>
    <t xml:space="preserve">FT. STATIC </t>
  </si>
  <si>
    <t>FT. TDH</t>
  </si>
  <si>
    <t>GPM</t>
  </si>
  <si>
    <t>SUMMARY:</t>
  </si>
  <si>
    <t>CALCULATED FLOW VELOCITY:</t>
  </si>
  <si>
    <t>BASIN DEPTH</t>
  </si>
  <si>
    <t>MINIMUM WATER DEPTH</t>
  </si>
  <si>
    <t>ALLOWANCE FOR FLOAT SWITCHES</t>
  </si>
  <si>
    <t>RETENTION DEPTH</t>
  </si>
  <si>
    <t>DEPTH OF LOWEST INLET</t>
  </si>
  <si>
    <t>FEET OF HEAD</t>
  </si>
  <si>
    <t>BACK PRESSURE (IF FORCE MAIN)</t>
  </si>
  <si>
    <t>FRICTION</t>
  </si>
  <si>
    <t>STATIC</t>
  </si>
  <si>
    <t>Steel</t>
  </si>
  <si>
    <t>HEAD :</t>
  </si>
  <si>
    <t>PVC</t>
  </si>
  <si>
    <t>Galv. Iron</t>
  </si>
  <si>
    <t>Ductile Iron</t>
  </si>
  <si>
    <t xml:space="preserve"> HEAD LOSS PER 100 FEET OF PIPE</t>
  </si>
  <si>
    <t>Copper</t>
  </si>
  <si>
    <t xml:space="preserve">FEET OF PIPE </t>
  </si>
  <si>
    <t>Cast Iron</t>
  </si>
  <si>
    <t xml:space="preserve"> **Hazen-Williams Coefficient</t>
  </si>
  <si>
    <t>TOTAL EQUIVALENT PIPING LENGTH</t>
  </si>
  <si>
    <t>EQUIVALENT LENGTH OF PIPE (FITTINGS)</t>
  </si>
  <si>
    <t>FEET OF PIPE</t>
  </si>
  <si>
    <r>
      <rPr>
        <b/>
        <sz val="12"/>
        <rFont val="Calibri"/>
        <family val="2"/>
      </rPr>
      <t>C</t>
    </r>
    <r>
      <rPr>
        <sz val="12"/>
        <rFont val="Calibri"/>
        <family val="2"/>
      </rPr>
      <t xml:space="preserve"> factor**=</t>
    </r>
  </si>
  <si>
    <t>FRICTION :</t>
  </si>
  <si>
    <t>TEE</t>
  </si>
  <si>
    <t>GATE VALVE</t>
  </si>
  <si>
    <t>CHECK VALVE</t>
  </si>
  <si>
    <t>45° ELBOW</t>
  </si>
  <si>
    <t>90° ELBOW</t>
  </si>
  <si>
    <t>LENGTH</t>
  </si>
  <si>
    <t>NO.</t>
  </si>
  <si>
    <t>FITTINGS:</t>
  </si>
  <si>
    <t>EQUIVALENT</t>
  </si>
  <si>
    <t>EQUIVALENT LENGTH of PIPE</t>
  </si>
  <si>
    <t>FITTINGS :</t>
  </si>
  <si>
    <t>Gallons/Foot</t>
  </si>
  <si>
    <t>STATIC HEAD</t>
  </si>
  <si>
    <r>
      <t>CIRCULAR Basin Capacities</t>
    </r>
    <r>
      <rPr>
        <b/>
        <sz val="12"/>
        <color indexed="10"/>
        <rFont val="Calibri"/>
        <family val="2"/>
      </rPr>
      <t>*</t>
    </r>
  </si>
  <si>
    <t>FLOAT SWITCH ALLOWANCE</t>
  </si>
  <si>
    <t>VERT. DISTANCE FROM F.F.</t>
  </si>
  <si>
    <t>STATIC :</t>
  </si>
  <si>
    <t>FINISHED FLOOR</t>
  </si>
  <si>
    <t>DISCHARGE</t>
  </si>
  <si>
    <t>VENT TO ROOF</t>
  </si>
  <si>
    <r>
      <t xml:space="preserve">Please complete "Questionnaire" tab first.  Please fill out </t>
    </r>
    <r>
      <rPr>
        <b/>
        <i/>
        <u/>
        <sz val="14"/>
        <color indexed="10"/>
        <rFont val="Calibri"/>
        <family val="2"/>
      </rPr>
      <t>ONLY</t>
    </r>
    <r>
      <rPr>
        <b/>
        <i/>
        <sz val="14"/>
        <color indexed="10"/>
        <rFont val="Calibri"/>
        <family val="2"/>
      </rPr>
      <t xml:space="preserve"> the yellow highlighted areas</t>
    </r>
  </si>
  <si>
    <t>Please complete this questionnaire first before proceeding to the second tab "TDH Calc"</t>
  </si>
  <si>
    <t xml:space="preserve"> </t>
  </si>
  <si>
    <t>NOTES:</t>
  </si>
  <si>
    <t>PIPE SIZE</t>
  </si>
  <si>
    <t>DESIGNATION 
(ex. SE-1, SP-2)</t>
  </si>
  <si>
    <t>Submit forms to eng@weilaquatronics.com</t>
  </si>
  <si>
    <t>DESIGNATION (ex. SE-1, SP-2):</t>
  </si>
  <si>
    <t>WATER CLOSET(S)?:</t>
  </si>
  <si>
    <t>PANEL LOCATION:</t>
  </si>
  <si>
    <t>DOOR TYPE:</t>
  </si>
  <si>
    <t>BACS/BMS INTERFACE:</t>
  </si>
  <si>
    <t>LOAD:</t>
  </si>
  <si>
    <t>SHAPE:</t>
  </si>
  <si>
    <t>MATERIAL:</t>
  </si>
  <si>
    <t>TYPE:</t>
  </si>
  <si>
    <t>PIPING &amp; VALVES</t>
  </si>
  <si>
    <t>DISCHARGE OUTLET</t>
  </si>
  <si>
    <t>VALVES</t>
  </si>
  <si>
    <t>VALVE BOX</t>
  </si>
  <si>
    <t>DISCHARGE OUTLET:</t>
  </si>
  <si>
    <t>VALVES:</t>
  </si>
  <si>
    <t>Through cover</t>
  </si>
  <si>
    <t>Through side of basin</t>
  </si>
  <si>
    <t>Exposed</t>
  </si>
  <si>
    <t>Inside valve box</t>
  </si>
  <si>
    <t>VALVE BOX?:</t>
  </si>
  <si>
    <t>IF YES, SPECIFY MATERIAL:</t>
  </si>
  <si>
    <t>Standard</t>
  </si>
  <si>
    <t>VOLTAGE/PHASE:</t>
  </si>
  <si>
    <t>INTEGRAL OR DECIMAL NUMBERS ONLY.</t>
  </si>
  <si>
    <t>NOTE: INPUT ALL UNITS AS FEET (unless otherwise noted)</t>
  </si>
  <si>
    <r>
      <rPr>
        <b/>
        <sz val="12"/>
        <rFont val="Calibri"/>
        <family val="2"/>
        <scheme val="minor"/>
      </rPr>
      <t xml:space="preserve">VERTICAL DISTANCE </t>
    </r>
    <r>
      <rPr>
        <b/>
        <sz val="12"/>
        <color rgb="FFFF0000"/>
        <rFont val="Calibri"/>
        <family val="2"/>
        <scheme val="minor"/>
      </rPr>
      <t>(IN FEET)</t>
    </r>
    <r>
      <rPr>
        <b/>
        <sz val="12"/>
        <rFont val="Calibri"/>
        <family val="2"/>
        <scheme val="minor"/>
      </rPr>
      <t>:</t>
    </r>
  </si>
  <si>
    <r>
      <rPr>
        <b/>
        <sz val="12"/>
        <color theme="1"/>
        <rFont val="Calibri"/>
        <family val="2"/>
        <scheme val="minor"/>
      </rPr>
      <t>FLOW</t>
    </r>
    <r>
      <rPr>
        <b/>
        <sz val="12"/>
        <color rgb="FF0000FF"/>
        <rFont val="Calibri"/>
        <family val="2"/>
        <scheme val="minor"/>
      </rPr>
      <t xml:space="preserve"> (IN GPM):</t>
    </r>
  </si>
  <si>
    <r>
      <rPr>
        <b/>
        <sz val="12"/>
        <rFont val="Calibri"/>
        <family val="2"/>
        <scheme val="minor"/>
      </rPr>
      <t xml:space="preserve">DEPTH of LOWEST INLET </t>
    </r>
    <r>
      <rPr>
        <b/>
        <sz val="12"/>
        <color rgb="FFFF0000"/>
        <rFont val="Calibri"/>
        <family val="2"/>
        <scheme val="minor"/>
      </rPr>
      <t>(IN FEET)</t>
    </r>
    <r>
      <rPr>
        <b/>
        <sz val="12"/>
        <rFont val="Calibri"/>
        <family val="2"/>
        <scheme val="minor"/>
      </rPr>
      <t>:</t>
    </r>
  </si>
  <si>
    <t>MINIMUM WATER</t>
  </si>
  <si>
    <t>&lt;Select voltage and phase in cell to left (voltage/phase/Hertz).  FOR THE DROPDOWN BUTTON CLICK ON CELL.</t>
  </si>
  <si>
    <r>
      <rPr>
        <b/>
        <sz val="12"/>
        <rFont val="Calibri"/>
        <family val="2"/>
        <scheme val="minor"/>
      </rPr>
      <t xml:space="preserve">PIPE SIZE </t>
    </r>
    <r>
      <rPr>
        <b/>
        <sz val="12"/>
        <color indexed="10"/>
        <rFont val="Calibri"/>
        <family val="2"/>
      </rPr>
      <t>(IN INCHES)</t>
    </r>
    <r>
      <rPr>
        <b/>
        <sz val="12"/>
        <rFont val="Calibri"/>
        <family val="2"/>
      </rPr>
      <t>:</t>
    </r>
    <r>
      <rPr>
        <sz val="12"/>
        <rFont val="Calibri"/>
        <family val="2"/>
      </rPr>
      <t xml:space="preserve"> </t>
    </r>
  </si>
  <si>
    <r>
      <t xml:space="preserve">PUMPS &amp; CONTROLS </t>
    </r>
    <r>
      <rPr>
        <b/>
        <i/>
        <sz val="11"/>
        <color rgb="FFFF0000"/>
        <rFont val="Calibri"/>
        <family val="2"/>
        <scheme val="minor"/>
      </rPr>
      <t>(to select a choice use the dropdown button for each cell).  FOR DROPDOWN BUTTON CLICK ON DESIRED CELL.</t>
    </r>
  </si>
  <si>
    <r>
      <rPr>
        <b/>
        <sz val="12"/>
        <color rgb="FF00B050"/>
        <rFont val="Calibri"/>
        <family val="2"/>
        <scheme val="minor"/>
      </rPr>
      <t>DEPTH</t>
    </r>
    <r>
      <rPr>
        <b/>
        <sz val="12"/>
        <rFont val="Calibri"/>
        <family val="2"/>
        <scheme val="minor"/>
      </rPr>
      <t xml:space="preserve"> </t>
    </r>
    <r>
      <rPr>
        <b/>
        <sz val="12"/>
        <color rgb="FFFF0000"/>
        <rFont val="Calibri"/>
        <family val="2"/>
        <scheme val="minor"/>
      </rPr>
      <t>(IN FEET)</t>
    </r>
    <r>
      <rPr>
        <b/>
        <sz val="12"/>
        <rFont val="Calibri"/>
        <family val="2"/>
        <scheme val="minor"/>
      </rPr>
      <t>:</t>
    </r>
  </si>
  <si>
    <r>
      <rPr>
        <b/>
        <sz val="12"/>
        <color rgb="FF00B050"/>
        <rFont val="Calibri"/>
        <family val="2"/>
        <scheme val="minor"/>
      </rPr>
      <t>RETENTION DEPTH</t>
    </r>
    <r>
      <rPr>
        <b/>
        <sz val="12"/>
        <rFont val="Calibri"/>
        <family val="2"/>
        <scheme val="minor"/>
      </rPr>
      <t xml:space="preserve"> </t>
    </r>
    <r>
      <rPr>
        <b/>
        <sz val="12"/>
        <color rgb="FFFF0000"/>
        <rFont val="Calibri"/>
        <family val="2"/>
        <scheme val="minor"/>
      </rPr>
      <t>(IN FEET)</t>
    </r>
    <r>
      <rPr>
        <b/>
        <sz val="12"/>
        <rFont val="Calibri"/>
        <family val="2"/>
        <scheme val="minor"/>
      </rPr>
      <t>:</t>
    </r>
  </si>
  <si>
    <t>HCAI/OSHPD CERTIFICATION?:</t>
  </si>
  <si>
    <r>
      <t xml:space="preserve">TOTAL HORIZONTAL RUN OF DISCHARGE PIPING </t>
    </r>
    <r>
      <rPr>
        <b/>
        <sz val="12"/>
        <color rgb="FFFF0000"/>
        <rFont val="Calibri"/>
        <family val="2"/>
        <scheme val="minor"/>
      </rPr>
      <t>(IN FEET)</t>
    </r>
    <r>
      <rPr>
        <b/>
        <sz val="12"/>
        <rFont val="Calibri"/>
        <family val="2"/>
        <scheme val="minor"/>
      </rPr>
      <t>:</t>
    </r>
  </si>
  <si>
    <r>
      <rPr>
        <b/>
        <u/>
        <sz val="14"/>
        <color rgb="FF00B050"/>
        <rFont val="Calibri"/>
        <family val="2"/>
        <scheme val="minor"/>
      </rPr>
      <t>NOTE</t>
    </r>
    <r>
      <rPr>
        <b/>
        <sz val="14"/>
        <color rgb="FF00B050"/>
        <rFont val="Calibri"/>
        <family val="2"/>
        <scheme val="minor"/>
      </rPr>
      <t xml:space="preserve">:   FOR OVERWATCH® INLINE PUMPING SYSTEMS "RETENTION" DEPTH SHALL BE 2 FEET; MINIMUM WATER LEVEL AND ALLOWANCE FOR FLOAT SWITCHES WILL ALL BE ZERO.  </t>
    </r>
    <r>
      <rPr>
        <b/>
        <sz val="14"/>
        <color rgb="FFFF0000"/>
        <rFont val="Calibri"/>
        <family val="2"/>
        <scheme val="minor"/>
      </rPr>
      <t xml:space="preserve">AFFECTED FIELDS ARE IN </t>
    </r>
    <r>
      <rPr>
        <b/>
        <i/>
        <sz val="14"/>
        <color rgb="FF00B050"/>
        <rFont val="Calibri"/>
        <family val="2"/>
        <scheme val="minor"/>
      </rPr>
      <t>GREEN</t>
    </r>
    <r>
      <rPr>
        <b/>
        <sz val="14"/>
        <color rgb="FFFF0000"/>
        <rFont val="Calibri"/>
        <family val="2"/>
        <scheme val="minor"/>
      </rPr>
      <t>.</t>
    </r>
  </si>
  <si>
    <t>EMERGENCY POWER?:</t>
  </si>
  <si>
    <t>CONTROL PANEL MOUNTING:</t>
  </si>
  <si>
    <r>
      <rPr>
        <b/>
        <sz val="12"/>
        <rFont val="Calibri"/>
        <family val="2"/>
      </rPr>
      <t>FT/SEC</t>
    </r>
    <r>
      <rPr>
        <sz val="12"/>
        <rFont val="Calibri"/>
        <family val="2"/>
      </rPr>
      <t xml:space="preserve"> </t>
    </r>
    <r>
      <rPr>
        <b/>
        <sz val="12"/>
        <color rgb="FFFF0000"/>
        <rFont val="Calibri"/>
        <family val="2"/>
      </rPr>
      <t xml:space="preserve">(2.5 FPS </t>
    </r>
    <r>
      <rPr>
        <b/>
        <u/>
        <sz val="12"/>
        <color rgb="FFFF0000"/>
        <rFont val="Calibri"/>
        <family val="2"/>
      </rPr>
      <t>MINIMUM</t>
    </r>
    <r>
      <rPr>
        <b/>
        <sz val="12"/>
        <color rgb="FFFF0000"/>
        <rFont val="Calibri"/>
        <family val="2"/>
      </rPr>
      <t xml:space="preserve"> TO ACHIEVE PROPER LINE VELOCITY FOR SOLIDS.)</t>
    </r>
  </si>
  <si>
    <r>
      <t xml:space="preserve">DISCHARGE PIPE </t>
    </r>
    <r>
      <rPr>
        <sz val="12"/>
        <rFont val="Calibri"/>
        <family val="2"/>
      </rPr>
      <t>Ø</t>
    </r>
    <r>
      <rPr>
        <sz val="12"/>
        <rFont val="Calibri"/>
        <family val="2"/>
        <scheme val="minor"/>
      </rPr>
      <t xml:space="preserve"> </t>
    </r>
    <r>
      <rPr>
        <sz val="12"/>
        <color indexed="10"/>
        <rFont val="Calibri"/>
        <family val="2"/>
      </rPr>
      <t>(INCHES)</t>
    </r>
  </si>
  <si>
    <t>Stainless Steel</t>
  </si>
  <si>
    <r>
      <rPr>
        <b/>
        <sz val="12"/>
        <color rgb="FF00B050"/>
        <rFont val="Calibri"/>
        <family val="2"/>
        <scheme val="minor"/>
      </rPr>
      <t>RUN TIME</t>
    </r>
    <r>
      <rPr>
        <b/>
        <sz val="12"/>
        <rFont val="Calibri"/>
        <family val="2"/>
        <scheme val="minor"/>
      </rPr>
      <t xml:space="preserve"> </t>
    </r>
    <r>
      <rPr>
        <b/>
        <sz val="12"/>
        <color rgb="FFFF0000"/>
        <rFont val="Calibri"/>
        <family val="2"/>
        <scheme val="minor"/>
      </rPr>
      <t>(IN MINUTES)</t>
    </r>
    <r>
      <rPr>
        <b/>
        <sz val="12"/>
        <rFont val="Calibri"/>
        <family val="2"/>
        <scheme val="minor"/>
      </rPr>
      <t>:</t>
    </r>
  </si>
  <si>
    <r>
      <rPr>
        <b/>
        <sz val="12"/>
        <rFont val="Calibri"/>
        <family val="2"/>
        <scheme val="minor"/>
      </rPr>
      <t xml:space="preserve">Diameter </t>
    </r>
    <r>
      <rPr>
        <b/>
        <sz val="12"/>
        <color indexed="10"/>
        <rFont val="Calibri"/>
        <family val="2"/>
      </rPr>
      <t>(IN INCHES)</t>
    </r>
  </si>
  <si>
    <r>
      <rPr>
        <b/>
        <sz val="12"/>
        <rFont val="Calibri"/>
        <family val="2"/>
        <scheme val="minor"/>
      </rPr>
      <t xml:space="preserve">Width </t>
    </r>
    <r>
      <rPr>
        <b/>
        <sz val="12"/>
        <color indexed="10"/>
        <rFont val="Calibri"/>
        <family val="2"/>
      </rPr>
      <t>(IN FEET)</t>
    </r>
  </si>
  <si>
    <t>Run Time Circular Basin</t>
  </si>
  <si>
    <t>Circular Lookup Gallons/Foot</t>
  </si>
  <si>
    <t>Square Basin Gallons/Foot</t>
  </si>
  <si>
    <t>Run Time Square Basin</t>
  </si>
  <si>
    <t>FILL IN FLOW &amp; BASIN INFO FOR FORMULA TO WORK</t>
  </si>
  <si>
    <t>NOTE: STANDBY POWER SOURCE RECOMMENDED FOR OVERWATCH AND OTHER CRITICAL PUMPING SYSTEMS.</t>
  </si>
  <si>
    <t>BASIN TYPE:</t>
  </si>
  <si>
    <t>Circular</t>
  </si>
  <si>
    <t>Basin Type</t>
  </si>
  <si>
    <t>Square/Rectangular</t>
  </si>
  <si>
    <r>
      <t xml:space="preserve">Circular Diameter </t>
    </r>
    <r>
      <rPr>
        <sz val="12"/>
        <color indexed="10"/>
        <rFont val="Calibri"/>
        <family val="2"/>
      </rPr>
      <t>Inches</t>
    </r>
  </si>
  <si>
    <t>Shape</t>
  </si>
  <si>
    <t>Circular List</t>
  </si>
  <si>
    <t>Square List</t>
  </si>
  <si>
    <t>Square_Rectangular</t>
  </si>
  <si>
    <r>
      <t xml:space="preserve">Length </t>
    </r>
    <r>
      <rPr>
        <b/>
        <sz val="12"/>
        <color indexed="10"/>
        <rFont val="Calibri"/>
        <family val="2"/>
      </rPr>
      <t>(IN FEET)</t>
    </r>
  </si>
  <si>
    <t>CIRCULAR Basin Diameter</t>
  </si>
  <si>
    <t>SQUARE/RECTANGULAR Basin Area</t>
  </si>
  <si>
    <t>BASIN DEPTH: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</si>
</sst>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General_)"/>
    <numFmt numFmtId="165" formatCode="0.0000_)"/>
    <numFmt numFmtId="166" formatCode="[$-409]mmmm\ d\,\ yyyy;@"/>
    <numFmt numFmtId="167" formatCode="0.0"/>
    <numFmt numFmtId="168" formatCode="0.0_)"/>
    <numFmt numFmtId="169" formatCode="#,##0.0"/>
  </numFmts>
  <fonts count="60" x14ac:knownFonts="1">
    <font>
      <sz val="11"/>
      <color theme="1"/>
      <name val="Calibri"/>
      <family val="2"/>
      <scheme val="minor"/>
    </font>
    <font>
      <b/>
      <sz val="11"/>
      <color theme="1"/>
      <name val="Calibri"/>
      <family val="2"/>
      <scheme val="minor"/>
    </font>
    <font>
      <b/>
      <sz val="16"/>
      <color indexed="18"/>
      <name val="Arial Rounded MT Bold"/>
      <family val="2"/>
    </font>
    <font>
      <b/>
      <sz val="14"/>
      <name val="Calibri"/>
      <family val="2"/>
      <scheme val="minor"/>
    </font>
    <font>
      <b/>
      <sz val="11"/>
      <name val="Calibri"/>
      <family val="2"/>
      <scheme val="minor"/>
    </font>
    <font>
      <u/>
      <sz val="12"/>
      <color theme="10"/>
      <name val="Helv"/>
    </font>
    <font>
      <b/>
      <u/>
      <sz val="11"/>
      <color rgb="FF0000FF"/>
      <name val="Calibri"/>
      <family val="2"/>
      <scheme val="minor"/>
    </font>
    <font>
      <b/>
      <u/>
      <sz val="16"/>
      <color rgb="FFFF0000"/>
      <name val="Calibri"/>
      <family val="2"/>
      <scheme val="minor"/>
    </font>
    <font>
      <sz val="11"/>
      <name val="Calibri"/>
      <family val="2"/>
    </font>
    <font>
      <sz val="11"/>
      <name val="Calibri"/>
      <family val="2"/>
      <scheme val="minor"/>
    </font>
    <font>
      <sz val="12"/>
      <name val="Helv"/>
    </font>
    <font>
      <b/>
      <sz val="12"/>
      <name val="Calibri"/>
      <family val="2"/>
      <scheme val="minor"/>
    </font>
    <font>
      <sz val="12"/>
      <name val="Calibri"/>
      <family val="2"/>
    </font>
    <font>
      <b/>
      <sz val="12"/>
      <color rgb="FF0000FF"/>
      <name val="Calibri"/>
      <family val="2"/>
      <scheme val="minor"/>
    </font>
    <font>
      <sz val="12"/>
      <name val="Calibri"/>
      <family val="2"/>
      <scheme val="minor"/>
    </font>
    <font>
      <sz val="12"/>
      <name val="Tms Rmn"/>
    </font>
    <font>
      <sz val="12"/>
      <name val="Times New Roman"/>
      <family val="1"/>
    </font>
    <font>
      <u/>
      <sz val="10"/>
      <name val="Calibri"/>
      <family val="2"/>
    </font>
    <font>
      <b/>
      <sz val="12"/>
      <name val="Calibri"/>
      <family val="2"/>
    </font>
    <font>
      <b/>
      <u/>
      <sz val="12"/>
      <name val="Calibri"/>
      <family val="2"/>
    </font>
    <font>
      <sz val="12"/>
      <color rgb="FF0000FF"/>
      <name val="Calibri"/>
      <family val="2"/>
      <scheme val="minor"/>
    </font>
    <font>
      <b/>
      <u/>
      <sz val="12"/>
      <name val="Calibri"/>
      <family val="2"/>
      <scheme val="minor"/>
    </font>
    <font>
      <sz val="12"/>
      <color theme="0"/>
      <name val="Calibri"/>
      <family val="2"/>
      <scheme val="minor"/>
    </font>
    <font>
      <b/>
      <sz val="12"/>
      <color indexed="10"/>
      <name val="Calibri"/>
      <family val="2"/>
    </font>
    <font>
      <sz val="12"/>
      <color indexed="12"/>
      <name val="Calibri"/>
      <family val="2"/>
      <scheme val="minor"/>
    </font>
    <font>
      <sz val="12"/>
      <color indexed="10"/>
      <name val="Calibri"/>
      <family val="2"/>
    </font>
    <font>
      <b/>
      <sz val="12"/>
      <color rgb="FFFF0000"/>
      <name val="Calibri"/>
      <family val="2"/>
      <scheme val="minor"/>
    </font>
    <font>
      <u/>
      <sz val="12"/>
      <name val="Calibri"/>
      <family val="2"/>
      <scheme val="minor"/>
    </font>
    <font>
      <sz val="12"/>
      <color indexed="8"/>
      <name val="Calibri"/>
      <family val="2"/>
      <scheme val="minor"/>
    </font>
    <font>
      <b/>
      <u/>
      <sz val="12"/>
      <color rgb="FF0000FF"/>
      <name val="Calibri"/>
      <family val="2"/>
      <scheme val="minor"/>
    </font>
    <font>
      <sz val="12"/>
      <color rgb="FF000099"/>
      <name val="Calibri"/>
      <family val="2"/>
      <scheme val="minor"/>
    </font>
    <font>
      <b/>
      <i/>
      <sz val="14"/>
      <color rgb="FFFF0000"/>
      <name val="Calibri"/>
      <family val="2"/>
      <scheme val="minor"/>
    </font>
    <font>
      <b/>
      <i/>
      <u/>
      <sz val="14"/>
      <color indexed="10"/>
      <name val="Calibri"/>
      <family val="2"/>
    </font>
    <font>
      <b/>
      <i/>
      <sz val="14"/>
      <color indexed="10"/>
      <name val="Calibri"/>
      <family val="2"/>
    </font>
    <font>
      <sz val="12"/>
      <color rgb="FFFF0000"/>
      <name val="Calibri"/>
      <family val="2"/>
      <scheme val="minor"/>
    </font>
    <font>
      <b/>
      <sz val="14"/>
      <color rgb="FFFF0000"/>
      <name val="Calibri"/>
      <family val="2"/>
      <scheme val="minor"/>
    </font>
    <font>
      <b/>
      <sz val="16"/>
      <name val="Calibri"/>
      <family val="2"/>
      <scheme val="minor"/>
    </font>
    <font>
      <i/>
      <sz val="11"/>
      <color rgb="FFFF0000"/>
      <name val="Calibri"/>
      <family val="2"/>
      <scheme val="minor"/>
    </font>
    <font>
      <b/>
      <i/>
      <sz val="11"/>
      <color rgb="FFFF0000"/>
      <name val="Calibri"/>
      <family val="2"/>
      <scheme val="minor"/>
    </font>
    <font>
      <b/>
      <u/>
      <sz val="14"/>
      <color rgb="FFFF0000"/>
      <name val="Calibri"/>
      <family val="2"/>
      <scheme val="minor"/>
    </font>
    <font>
      <b/>
      <sz val="12"/>
      <color theme="1"/>
      <name val="Calibri"/>
      <family val="2"/>
      <scheme val="minor"/>
    </font>
    <font>
      <b/>
      <sz val="14"/>
      <color rgb="FF00B050"/>
      <name val="Calibri"/>
      <family val="2"/>
      <scheme val="minor"/>
    </font>
    <font>
      <b/>
      <u/>
      <sz val="14"/>
      <color rgb="FF00B050"/>
      <name val="Calibri"/>
      <family val="2"/>
      <scheme val="minor"/>
    </font>
    <font>
      <b/>
      <sz val="12"/>
      <color rgb="FF00B050"/>
      <name val="Calibri"/>
      <family val="2"/>
      <scheme val="minor"/>
    </font>
    <font>
      <b/>
      <i/>
      <sz val="14"/>
      <color rgb="FF00B050"/>
      <name val="Calibri"/>
      <family val="2"/>
      <scheme val="minor"/>
    </font>
    <font>
      <b/>
      <sz val="12"/>
      <color rgb="FFFF0000"/>
      <name val="Calibri"/>
      <family val="2"/>
    </font>
    <font>
      <b/>
      <u/>
      <sz val="12"/>
      <color rgb="FFFF0000"/>
      <name val="Calibri"/>
      <family val="2"/>
    </font>
    <font>
      <b/>
      <sz val="9"/>
      <color rgb="FF000000"/>
      <name val="Tahoma"/>
      <family val="2"/>
    </font>
    <font>
      <b/>
      <sz val="9"/>
      <color rgb="FFFF0000"/>
      <name val="Tahoma"/>
      <family val="2"/>
    </font>
    <font>
      <sz val="11"/>
      <color rgb="FF0000FF"/>
      <name val="Calibri"/>
      <family val="2"/>
      <scheme val="minor"/>
    </font>
    <font>
      <b/>
      <sz val="9"/>
      <color rgb="FFFF0000"/>
      <name val="Tahoma"/>
      <family val="34"/>
    </font>
    <font>
      <sz val="9"/>
      <color rgb="FFFF0000"/>
      <name val="Tahoma"/>
      <family val="34"/>
    </font>
    <font>
      <sz val="8"/>
      <name val="Calibri"/>
      <family val="2"/>
      <scheme val="minor"/>
    </font>
    <font>
      <sz val="8"/>
      <name val="Calibri"/>
      <family val="2"/>
    </font>
    <font>
      <b/>
      <sz val="9"/>
      <name val="Calibri"/>
      <family val="2"/>
      <scheme val="minor"/>
    </font>
    <font>
      <sz val="9"/>
      <color rgb="FF000000"/>
      <name val="Tahoma"/>
      <family val="2"/>
    </font>
    <font>
      <i/>
      <sz val="9"/>
      <color rgb="FF000000"/>
      <name val="Tahoma"/>
      <family val="2"/>
    </font>
    <font>
      <b/>
      <sz val="12"/>
      <name val="Helv"/>
    </font>
    <font>
      <sz val="10"/>
      <name val="Calibri"/>
      <family val="2"/>
    </font>
    <font>
      <b/>
      <sz val="10"/>
      <color rgb="FF00B050"/>
      <name val="Calibri"/>
      <family val="2"/>
    </font>
  </fonts>
  <fills count="7">
    <fill>
      <patternFill patternType="none"/>
    </fill>
    <fill>
      <patternFill patternType="gray125"/>
    </fill>
    <fill>
      <gradientFill degree="90">
        <stop position="0">
          <color theme="0"/>
        </stop>
        <stop position="1">
          <color theme="3" tint="0.80001220740379042"/>
        </stop>
      </gradientFill>
    </fill>
    <fill>
      <patternFill patternType="solid">
        <fgColor rgb="FFFFFF99"/>
        <bgColor indexed="64"/>
      </patternFill>
    </fill>
    <fill>
      <patternFill patternType="solid">
        <fgColor rgb="FFFFFF00"/>
        <bgColor indexed="64"/>
      </patternFill>
    </fill>
    <fill>
      <patternFill patternType="solid">
        <fgColor theme="0" tint="-0.14996795556505021"/>
        <bgColor indexed="64"/>
      </patternFill>
    </fill>
    <fill>
      <patternFill patternType="solid">
        <fgColor theme="0" tint="-0.14999847407452621"/>
        <bgColor indexed="64"/>
      </patternFill>
    </fill>
  </fills>
  <borders count="6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medium">
        <color auto="1"/>
      </right>
      <top/>
      <bottom style="thin">
        <color indexed="64"/>
      </bottom>
      <diagonal/>
    </border>
    <border>
      <left/>
      <right style="medium">
        <color auto="1"/>
      </right>
      <top style="double">
        <color indexed="64"/>
      </top>
      <bottom style="double">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uble">
        <color indexed="64"/>
      </left>
      <right style="double">
        <color indexed="64"/>
      </right>
      <top style="double">
        <color indexed="64"/>
      </top>
      <bottom style="double">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double">
        <color indexed="64"/>
      </top>
      <bottom/>
      <diagonal/>
    </border>
    <border>
      <left style="thin">
        <color indexed="64"/>
      </left>
      <right/>
      <top/>
      <bottom style="double">
        <color indexed="64"/>
      </bottom>
      <diagonal/>
    </border>
    <border>
      <left style="thin">
        <color indexed="64"/>
      </left>
      <right/>
      <top/>
      <bottom/>
      <diagonal/>
    </border>
    <border>
      <left/>
      <right style="thin">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double">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diagonal/>
    </border>
    <border>
      <left/>
      <right style="medium">
        <color indexed="64"/>
      </right>
      <top/>
      <bottom style="double">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164" fontId="5" fillId="0" borderId="0" applyNumberFormat="0" applyFill="0" applyBorder="0" applyAlignment="0" applyProtection="0"/>
    <xf numFmtId="164" fontId="10" fillId="0" borderId="0"/>
  </cellStyleXfs>
  <cellXfs count="291">
    <xf numFmtId="0" fontId="0" fillId="0" borderId="0" xfId="0"/>
    <xf numFmtId="2" fontId="24" fillId="4" borderId="8" xfId="2" applyNumberFormat="1" applyFont="1" applyFill="1" applyBorder="1" applyAlignment="1" applyProtection="1">
      <alignment horizontal="center"/>
      <protection locked="0"/>
    </xf>
    <xf numFmtId="1" fontId="20" fillId="4" borderId="8" xfId="2" applyNumberFormat="1" applyFont="1" applyFill="1" applyBorder="1" applyAlignment="1" applyProtection="1">
      <alignment horizontal="center"/>
      <protection locked="0"/>
    </xf>
    <xf numFmtId="0" fontId="1" fillId="0" borderId="0" xfId="0" applyFont="1"/>
    <xf numFmtId="12" fontId="34" fillId="0" borderId="0" xfId="2" applyNumberFormat="1" applyFont="1" applyAlignment="1">
      <alignment horizontal="center" vertical="center"/>
    </xf>
    <xf numFmtId="164" fontId="34" fillId="0" borderId="0" xfId="2" applyFont="1" applyAlignment="1">
      <alignment horizontal="center" vertical="center"/>
    </xf>
    <xf numFmtId="164" fontId="10" fillId="0" borderId="0" xfId="2" applyProtection="1">
      <protection locked="0"/>
    </xf>
    <xf numFmtId="164" fontId="34" fillId="0" borderId="0" xfId="2" applyFont="1" applyProtection="1">
      <protection locked="0"/>
    </xf>
    <xf numFmtId="0" fontId="4" fillId="0" borderId="0" xfId="0" applyFont="1" applyProtection="1">
      <protection locked="0"/>
    </xf>
    <xf numFmtId="164" fontId="29" fillId="0" borderId="0" xfId="2" applyFont="1" applyAlignment="1" applyProtection="1">
      <alignment horizontal="left"/>
      <protection locked="0"/>
    </xf>
    <xf numFmtId="164" fontId="24" fillId="0" borderId="0" xfId="2" applyFont="1" applyProtection="1">
      <protection locked="0"/>
    </xf>
    <xf numFmtId="164" fontId="14" fillId="0" borderId="0" xfId="2" applyFont="1" applyProtection="1">
      <protection locked="0"/>
    </xf>
    <xf numFmtId="164" fontId="16" fillId="0" borderId="0" xfId="2" applyFont="1" applyProtection="1">
      <protection locked="0"/>
    </xf>
    <xf numFmtId="164" fontId="29" fillId="0" borderId="0" xfId="2" quotePrefix="1" applyFont="1" applyAlignment="1" applyProtection="1">
      <alignment horizontal="left"/>
      <protection locked="0"/>
    </xf>
    <xf numFmtId="164" fontId="26" fillId="0" borderId="0" xfId="2" applyFont="1" applyProtection="1">
      <protection locked="0"/>
    </xf>
    <xf numFmtId="164" fontId="29" fillId="0" borderId="0" xfId="2" applyFont="1" applyAlignment="1" applyProtection="1">
      <alignment horizontal="right"/>
      <protection locked="0"/>
    </xf>
    <xf numFmtId="164" fontId="27" fillId="0" borderId="0" xfId="2" applyFont="1" applyAlignment="1" applyProtection="1">
      <alignment horizontal="left"/>
      <protection locked="0"/>
    </xf>
    <xf numFmtId="164" fontId="14" fillId="0" borderId="0" xfId="2" applyFont="1" applyAlignment="1" applyProtection="1">
      <alignment wrapText="1"/>
      <protection locked="0"/>
    </xf>
    <xf numFmtId="164" fontId="14" fillId="0" borderId="0" xfId="2" applyFont="1" applyAlignment="1" applyProtection="1">
      <alignment horizontal="left" wrapText="1"/>
      <protection locked="0"/>
    </xf>
    <xf numFmtId="164" fontId="28" fillId="0" borderId="0" xfId="2" applyFont="1" applyProtection="1">
      <protection locked="0"/>
    </xf>
    <xf numFmtId="2" fontId="24" fillId="0" borderId="0" xfId="2" applyNumberFormat="1" applyFont="1" applyAlignment="1" applyProtection="1">
      <alignment horizontal="right"/>
      <protection locked="0"/>
    </xf>
    <xf numFmtId="164" fontId="14" fillId="0" borderId="0" xfId="2" applyFont="1" applyAlignment="1" applyProtection="1">
      <alignment vertical="center"/>
      <protection locked="0"/>
    </xf>
    <xf numFmtId="164" fontId="34" fillId="0" borderId="0" xfId="2" applyFont="1" applyAlignment="1" applyProtection="1">
      <alignment horizontal="right"/>
      <protection locked="0"/>
    </xf>
    <xf numFmtId="164" fontId="21" fillId="0" borderId="0" xfId="2" applyFont="1" applyAlignment="1" applyProtection="1">
      <alignment horizontal="left"/>
      <protection locked="0"/>
    </xf>
    <xf numFmtId="164" fontId="14" fillId="0" borderId="0" xfId="2" applyFont="1" applyAlignment="1" applyProtection="1">
      <alignment horizontal="left"/>
      <protection locked="0"/>
    </xf>
    <xf numFmtId="164" fontId="14" fillId="0" borderId="0" xfId="2" applyFont="1" applyAlignment="1" applyProtection="1">
      <alignment horizontal="center"/>
      <protection locked="0"/>
    </xf>
    <xf numFmtId="164" fontId="14" fillId="0" borderId="0" xfId="2" applyFont="1" applyAlignment="1" applyProtection="1">
      <alignment horizontal="left" vertical="top"/>
      <protection locked="0"/>
    </xf>
    <xf numFmtId="164" fontId="14" fillId="0" borderId="8" xfId="2" applyFont="1" applyBorder="1" applyAlignment="1" applyProtection="1">
      <alignment horizontal="center"/>
      <protection locked="0"/>
    </xf>
    <xf numFmtId="164" fontId="11" fillId="0" borderId="0" xfId="2" applyFont="1" applyProtection="1">
      <protection locked="0"/>
    </xf>
    <xf numFmtId="164" fontId="16" fillId="0" borderId="0" xfId="2" applyFont="1" applyAlignment="1" applyProtection="1">
      <alignment horizontal="center"/>
      <protection locked="0"/>
    </xf>
    <xf numFmtId="12" fontId="34" fillId="0" borderId="0" xfId="2" applyNumberFormat="1" applyFont="1" applyAlignment="1" applyProtection="1">
      <alignment horizontal="center" vertical="center"/>
      <protection locked="0"/>
    </xf>
    <xf numFmtId="164" fontId="10" fillId="0" borderId="0" xfId="2" applyAlignment="1" applyProtection="1">
      <alignment horizontal="center"/>
      <protection locked="0"/>
    </xf>
    <xf numFmtId="164" fontId="34" fillId="0" borderId="0" xfId="2" applyFont="1" applyAlignment="1" applyProtection="1">
      <alignment horizontal="center" vertical="center"/>
      <protection locked="0"/>
    </xf>
    <xf numFmtId="164" fontId="15" fillId="0" borderId="0" xfId="2" applyFont="1" applyProtection="1">
      <protection locked="0"/>
    </xf>
    <xf numFmtId="164" fontId="22" fillId="0" borderId="0" xfId="2" applyFont="1" applyProtection="1">
      <protection locked="0"/>
    </xf>
    <xf numFmtId="165" fontId="14" fillId="0" borderId="0" xfId="2" applyNumberFormat="1" applyFont="1" applyProtection="1">
      <protection locked="0"/>
    </xf>
    <xf numFmtId="164" fontId="21" fillId="0" borderId="0" xfId="2" applyFont="1" applyProtection="1">
      <protection locked="0"/>
    </xf>
    <xf numFmtId="164" fontId="19" fillId="0" borderId="0" xfId="2" applyFont="1" applyAlignment="1" applyProtection="1">
      <alignment wrapText="1"/>
      <protection locked="0"/>
    </xf>
    <xf numFmtId="164" fontId="12" fillId="0" borderId="0" xfId="2" applyFont="1" applyProtection="1">
      <protection locked="0"/>
    </xf>
    <xf numFmtId="164" fontId="17" fillId="0" borderId="0" xfId="2" applyFont="1" applyAlignment="1" applyProtection="1">
      <alignment wrapText="1"/>
      <protection locked="0"/>
    </xf>
    <xf numFmtId="164" fontId="12" fillId="0" borderId="0" xfId="2" quotePrefix="1" applyFont="1" applyAlignment="1" applyProtection="1">
      <alignment horizontal="left"/>
      <protection locked="0"/>
    </xf>
    <xf numFmtId="2" fontId="18" fillId="0" borderId="37" xfId="2" applyNumberFormat="1" applyFont="1" applyBorder="1" applyAlignment="1">
      <alignment horizontal="center"/>
    </xf>
    <xf numFmtId="164" fontId="26" fillId="0" borderId="0" xfId="2" applyFont="1"/>
    <xf numFmtId="164" fontId="13" fillId="0" borderId="36" xfId="2" applyFont="1" applyBorder="1" applyAlignment="1">
      <alignment horizontal="center"/>
    </xf>
    <xf numFmtId="0" fontId="4" fillId="0" borderId="47" xfId="0" applyFont="1" applyBorder="1" applyAlignment="1" applyProtection="1">
      <alignment horizontal="left"/>
      <protection locked="0"/>
    </xf>
    <xf numFmtId="0" fontId="4" fillId="0" borderId="39" xfId="0" applyFont="1" applyBorder="1" applyAlignment="1" applyProtection="1">
      <alignment horizontal="left"/>
      <protection locked="0"/>
    </xf>
    <xf numFmtId="0" fontId="4" fillId="0" borderId="39" xfId="0" applyFont="1" applyBorder="1" applyProtection="1">
      <protection locked="0"/>
    </xf>
    <xf numFmtId="0" fontId="4" fillId="0" borderId="31" xfId="0" applyFont="1" applyBorder="1" applyAlignment="1" applyProtection="1">
      <alignment horizontal="left" vertical="top" wrapText="1"/>
      <protection locked="0"/>
    </xf>
    <xf numFmtId="0" fontId="4" fillId="0" borderId="23" xfId="0" applyFont="1" applyBorder="1" applyAlignment="1" applyProtection="1">
      <alignment horizontal="left"/>
      <protection locked="0"/>
    </xf>
    <xf numFmtId="0" fontId="4" fillId="0" borderId="14" xfId="0" applyFont="1" applyBorder="1" applyProtection="1">
      <protection locked="0"/>
    </xf>
    <xf numFmtId="164" fontId="30" fillId="0" borderId="0" xfId="2" applyFont="1" applyAlignment="1" applyProtection="1">
      <alignment horizontal="left"/>
      <protection locked="0"/>
    </xf>
    <xf numFmtId="164" fontId="11" fillId="0" borderId="0" xfId="2" applyFont="1" applyAlignment="1" applyProtection="1">
      <alignment horizontal="center"/>
      <protection locked="0"/>
    </xf>
    <xf numFmtId="164" fontId="14" fillId="0" borderId="0" xfId="2" applyFont="1" applyAlignment="1" applyProtection="1">
      <alignment horizontal="right"/>
      <protection locked="0"/>
    </xf>
    <xf numFmtId="0" fontId="0" fillId="0" borderId="0" xfId="0" applyProtection="1">
      <protection locked="0"/>
    </xf>
    <xf numFmtId="0" fontId="4" fillId="0" borderId="5" xfId="0" applyFont="1" applyBorder="1" applyAlignment="1" applyProtection="1">
      <alignment horizontal="left"/>
      <protection locked="0"/>
    </xf>
    <xf numFmtId="0" fontId="4" fillId="0" borderId="7" xfId="0" applyFont="1" applyBorder="1" applyAlignment="1" applyProtection="1">
      <alignment horizontal="left"/>
      <protection locked="0"/>
    </xf>
    <xf numFmtId="0" fontId="4" fillId="0" borderId="7" xfId="0" applyFont="1" applyBorder="1" applyProtection="1">
      <protection locked="0"/>
    </xf>
    <xf numFmtId="0" fontId="4" fillId="0" borderId="12" xfId="0" applyFont="1" applyBorder="1" applyAlignment="1" applyProtection="1">
      <alignment wrapText="1"/>
      <protection locked="0"/>
    </xf>
    <xf numFmtId="0" fontId="0" fillId="0" borderId="0" xfId="0" applyAlignment="1" applyProtection="1">
      <alignment wrapText="1"/>
      <protection locked="0"/>
    </xf>
    <xf numFmtId="0" fontId="4" fillId="0" borderId="10" xfId="0" applyFont="1" applyBorder="1" applyProtection="1">
      <protection locked="0"/>
    </xf>
    <xf numFmtId="0" fontId="4" fillId="0" borderId="46" xfId="0" applyFont="1" applyBorder="1" applyAlignment="1" applyProtection="1">
      <alignment horizontal="left"/>
      <protection locked="0"/>
    </xf>
    <xf numFmtId="0" fontId="4" fillId="0" borderId="9" xfId="0" applyFont="1" applyBorder="1" applyAlignment="1" applyProtection="1">
      <alignment horizontal="left"/>
      <protection locked="0"/>
    </xf>
    <xf numFmtId="0" fontId="4" fillId="0" borderId="9" xfId="0" applyFont="1" applyBorder="1" applyProtection="1">
      <protection locked="0"/>
    </xf>
    <xf numFmtId="0" fontId="0" fillId="0" borderId="17" xfId="0" applyBorder="1" applyProtection="1">
      <protection locked="0"/>
    </xf>
    <xf numFmtId="0" fontId="4" fillId="0" borderId="11" xfId="0" applyFont="1" applyBorder="1" applyProtection="1">
      <protection locked="0"/>
    </xf>
    <xf numFmtId="164" fontId="14" fillId="0" borderId="0" xfId="2" applyFont="1" applyAlignment="1">
      <alignment horizontal="center"/>
    </xf>
    <xf numFmtId="164" fontId="14" fillId="0" borderId="0" xfId="2" applyFont="1"/>
    <xf numFmtId="164" fontId="21" fillId="0" borderId="0" xfId="2" applyFont="1" applyAlignment="1">
      <alignment horizontal="left"/>
    </xf>
    <xf numFmtId="164" fontId="14" fillId="0" borderId="0" xfId="2" applyFont="1" applyAlignment="1">
      <alignment horizontal="left"/>
    </xf>
    <xf numFmtId="164" fontId="10" fillId="0" borderId="0" xfId="2"/>
    <xf numFmtId="164" fontId="14" fillId="0" borderId="0" xfId="2" applyFont="1" applyAlignment="1">
      <alignment horizontal="right"/>
    </xf>
    <xf numFmtId="164" fontId="12" fillId="0" borderId="0" xfId="2" applyFont="1" applyAlignment="1">
      <alignment horizontal="right"/>
    </xf>
    <xf numFmtId="0" fontId="4" fillId="0" borderId="19" xfId="0" applyFont="1" applyBorder="1" applyAlignment="1" applyProtection="1">
      <alignment wrapText="1"/>
      <protection locked="0"/>
    </xf>
    <xf numFmtId="0" fontId="4" fillId="3" borderId="31" xfId="0" applyFont="1" applyFill="1" applyBorder="1" applyAlignment="1" applyProtection="1">
      <alignment wrapText="1"/>
      <protection locked="0"/>
    </xf>
    <xf numFmtId="0" fontId="0" fillId="0" borderId="0" xfId="0" applyAlignment="1" applyProtection="1">
      <alignment horizontal="center" vertical="center"/>
      <protection locked="0"/>
    </xf>
    <xf numFmtId="164" fontId="39" fillId="0" borderId="0" xfId="2" applyFont="1" applyAlignment="1" applyProtection="1">
      <alignment horizontal="center" vertical="center"/>
      <protection locked="0"/>
    </xf>
    <xf numFmtId="164" fontId="13" fillId="0" borderId="0" xfId="2" applyFont="1" applyAlignment="1" applyProtection="1">
      <alignment horizontal="right"/>
      <protection locked="0"/>
    </xf>
    <xf numFmtId="164" fontId="11" fillId="0" borderId="0" xfId="2" applyFont="1" applyAlignment="1" applyProtection="1">
      <alignment wrapText="1"/>
      <protection locked="0"/>
    </xf>
    <xf numFmtId="164" fontId="14" fillId="0" borderId="0" xfId="2" applyFont="1" applyAlignment="1" applyProtection="1">
      <alignment horizontal="right" vertical="top"/>
      <protection locked="0"/>
    </xf>
    <xf numFmtId="164" fontId="14" fillId="0" borderId="0" xfId="2" applyFont="1" applyAlignment="1" applyProtection="1">
      <alignment horizontal="right" vertical="center"/>
      <protection locked="0"/>
    </xf>
    <xf numFmtId="164" fontId="11" fillId="0" borderId="0" xfId="2" applyFont="1" applyAlignment="1" applyProtection="1">
      <alignment horizontal="left" vertical="center"/>
      <protection locked="0"/>
    </xf>
    <xf numFmtId="164" fontId="11" fillId="0" borderId="0" xfId="2" applyFont="1" applyAlignment="1" applyProtection="1">
      <alignment horizontal="right"/>
      <protection locked="0"/>
    </xf>
    <xf numFmtId="164" fontId="14" fillId="0" borderId="0" xfId="2" applyFont="1" applyAlignment="1" applyProtection="1">
      <alignment horizontal="center" wrapText="1"/>
      <protection locked="0"/>
    </xf>
    <xf numFmtId="164" fontId="14" fillId="0" borderId="0" xfId="2" applyFont="1" applyAlignment="1" applyProtection="1">
      <alignment horizontal="center" vertical="top" wrapText="1"/>
      <protection locked="0"/>
    </xf>
    <xf numFmtId="164" fontId="43" fillId="0" borderId="0" xfId="2" applyFont="1" applyAlignment="1" applyProtection="1">
      <alignment horizontal="right"/>
      <protection locked="0"/>
    </xf>
    <xf numFmtId="164" fontId="43" fillId="0" borderId="0" xfId="2" applyFont="1" applyAlignment="1" applyProtection="1">
      <alignment horizontal="left"/>
      <protection locked="0"/>
    </xf>
    <xf numFmtId="12" fontId="24" fillId="4" borderId="8" xfId="2" applyNumberFormat="1" applyFont="1" applyFill="1" applyBorder="1" applyAlignment="1" applyProtection="1">
      <alignment horizontal="center" shrinkToFit="1"/>
      <protection locked="0"/>
    </xf>
    <xf numFmtId="164" fontId="24" fillId="4" borderId="8" xfId="2" applyFont="1" applyFill="1" applyBorder="1" applyAlignment="1" applyProtection="1">
      <alignment horizontal="center"/>
      <protection locked="0"/>
    </xf>
    <xf numFmtId="0" fontId="0" fillId="0" borderId="0" xfId="0" applyAlignment="1">
      <alignment horizontal="center"/>
    </xf>
    <xf numFmtId="164" fontId="11" fillId="0" borderId="8" xfId="2" applyFont="1" applyBorder="1" applyAlignment="1" applyProtection="1">
      <alignment horizontal="center"/>
      <protection locked="0"/>
    </xf>
    <xf numFmtId="164" fontId="14" fillId="0" borderId="19" xfId="2" applyFont="1" applyBorder="1" applyAlignment="1" applyProtection="1">
      <alignment horizontal="center"/>
      <protection locked="0"/>
    </xf>
    <xf numFmtId="164" fontId="14" fillId="0" borderId="8" xfId="2" applyFont="1" applyBorder="1" applyAlignment="1">
      <alignment horizontal="center"/>
    </xf>
    <xf numFmtId="164" fontId="52" fillId="0" borderId="0" xfId="2" applyFont="1" applyAlignment="1" applyProtection="1">
      <alignment horizontal="center"/>
      <protection locked="0"/>
    </xf>
    <xf numFmtId="164" fontId="52" fillId="0" borderId="8" xfId="2" applyFont="1" applyBorder="1" applyAlignment="1" applyProtection="1">
      <alignment horizontal="center" wrapText="1"/>
      <protection locked="0"/>
    </xf>
    <xf numFmtId="164" fontId="53" fillId="0" borderId="0" xfId="2" applyFont="1" applyAlignment="1" applyProtection="1">
      <alignment horizontal="center" wrapText="1"/>
      <protection locked="0"/>
    </xf>
    <xf numFmtId="164" fontId="53" fillId="0" borderId="0" xfId="2" applyFont="1" applyAlignment="1" applyProtection="1">
      <alignment horizontal="center"/>
      <protection locked="0"/>
    </xf>
    <xf numFmtId="164" fontId="14" fillId="4" borderId="8" xfId="2" applyFont="1" applyFill="1" applyBorder="1" applyAlignment="1" applyProtection="1">
      <alignment horizontal="center"/>
      <protection locked="0"/>
    </xf>
    <xf numFmtId="164" fontId="18" fillId="0" borderId="0" xfId="2" applyFont="1" applyAlignment="1" applyProtection="1">
      <alignment horizontal="right"/>
      <protection locked="0"/>
    </xf>
    <xf numFmtId="167" fontId="49" fillId="0" borderId="0" xfId="2" applyNumberFormat="1" applyFont="1" applyAlignment="1">
      <alignment horizontal="center"/>
    </xf>
    <xf numFmtId="0" fontId="49" fillId="0" borderId="0" xfId="2" applyNumberFormat="1" applyFont="1" applyAlignment="1" applyProtection="1">
      <alignment horizontal="center"/>
      <protection locked="0"/>
    </xf>
    <xf numFmtId="168" fontId="14" fillId="0" borderId="0" xfId="2" applyNumberFormat="1" applyFont="1" applyAlignment="1">
      <alignment horizontal="center"/>
    </xf>
    <xf numFmtId="168" fontId="14" fillId="4" borderId="37" xfId="2" applyNumberFormat="1" applyFont="1" applyFill="1" applyBorder="1" applyAlignment="1" applyProtection="1">
      <alignment horizontal="center"/>
      <protection locked="0"/>
    </xf>
    <xf numFmtId="168" fontId="11" fillId="0" borderId="0" xfId="2" applyNumberFormat="1" applyFont="1" applyAlignment="1">
      <alignment horizontal="center" vertical="top"/>
    </xf>
    <xf numFmtId="167" fontId="20" fillId="4" borderId="8" xfId="2" applyNumberFormat="1" applyFont="1" applyFill="1" applyBorder="1" applyAlignment="1" applyProtection="1">
      <alignment horizontal="center"/>
      <protection locked="0"/>
    </xf>
    <xf numFmtId="169" fontId="14" fillId="0" borderId="42" xfId="2" applyNumberFormat="1" applyFont="1" applyBorder="1" applyAlignment="1">
      <alignment horizontal="center"/>
    </xf>
    <xf numFmtId="169" fontId="14" fillId="0" borderId="41" xfId="2" applyNumberFormat="1" applyFont="1" applyBorder="1" applyAlignment="1">
      <alignment horizontal="center"/>
    </xf>
    <xf numFmtId="169" fontId="20" fillId="0" borderId="40" xfId="2" applyNumberFormat="1" applyFont="1" applyBorder="1" applyAlignment="1">
      <alignment horizontal="center"/>
    </xf>
    <xf numFmtId="167" fontId="20" fillId="0" borderId="8" xfId="2" applyNumberFormat="1" applyFont="1" applyBorder="1" applyAlignment="1">
      <alignment horizontal="center"/>
    </xf>
    <xf numFmtId="167" fontId="14" fillId="0" borderId="0" xfId="2" applyNumberFormat="1" applyFont="1" applyAlignment="1">
      <alignment horizontal="center"/>
    </xf>
    <xf numFmtId="167" fontId="14" fillId="0" borderId="37" xfId="2" applyNumberFormat="1" applyFont="1" applyBorder="1" applyAlignment="1">
      <alignment horizontal="center"/>
    </xf>
    <xf numFmtId="167" fontId="20" fillId="0" borderId="58" xfId="2" applyNumberFormat="1" applyFont="1" applyBorder="1" applyAlignment="1">
      <alignment horizontal="center"/>
    </xf>
    <xf numFmtId="167" fontId="20" fillId="4" borderId="58" xfId="2" applyNumberFormat="1" applyFont="1" applyFill="1" applyBorder="1" applyAlignment="1" applyProtection="1">
      <alignment horizontal="center"/>
      <protection locked="0"/>
    </xf>
    <xf numFmtId="167" fontId="11" fillId="0" borderId="0" xfId="2" applyNumberFormat="1" applyFont="1" applyAlignment="1">
      <alignment horizontal="center"/>
    </xf>
    <xf numFmtId="167" fontId="14" fillId="0" borderId="0" xfId="2" applyNumberFormat="1" applyFont="1" applyAlignment="1" applyProtection="1">
      <alignment horizontal="center"/>
      <protection locked="0"/>
    </xf>
    <xf numFmtId="167" fontId="13" fillId="0" borderId="36" xfId="2" applyNumberFormat="1" applyFont="1" applyBorder="1" applyAlignment="1">
      <alignment horizontal="center"/>
    </xf>
    <xf numFmtId="1" fontId="13" fillId="0" borderId="36" xfId="2" applyNumberFormat="1" applyFont="1" applyBorder="1" applyAlignment="1">
      <alignment horizontal="center"/>
    </xf>
    <xf numFmtId="164" fontId="57" fillId="0" borderId="67" xfId="2" applyFont="1" applyBorder="1" applyAlignment="1">
      <alignment horizontal="center"/>
    </xf>
    <xf numFmtId="164" fontId="58" fillId="0" borderId="0" xfId="2" applyFont="1" applyAlignment="1" applyProtection="1">
      <alignment vertical="center" wrapText="1"/>
      <protection locked="0"/>
    </xf>
    <xf numFmtId="0" fontId="38" fillId="0" borderId="12" xfId="0" applyFont="1" applyBorder="1" applyAlignment="1" applyProtection="1">
      <alignment wrapText="1"/>
      <protection locked="0"/>
    </xf>
    <xf numFmtId="0" fontId="37" fillId="0" borderId="12" xfId="0" applyFont="1" applyBorder="1" applyAlignment="1" applyProtection="1">
      <alignment wrapText="1"/>
      <protection locked="0"/>
    </xf>
    <xf numFmtId="0" fontId="37" fillId="0" borderId="50" xfId="0" applyFont="1" applyBorder="1" applyAlignment="1" applyProtection="1">
      <alignment wrapText="1"/>
      <protection locked="0"/>
    </xf>
    <xf numFmtId="0" fontId="4" fillId="0" borderId="51" xfId="0" applyFont="1" applyBorder="1" applyAlignment="1" applyProtection="1">
      <alignment horizontal="left"/>
      <protection locked="0"/>
    </xf>
    <xf numFmtId="0" fontId="4" fillId="0" borderId="52" xfId="0" applyFont="1" applyBorder="1" applyAlignment="1" applyProtection="1">
      <alignment horizontal="left"/>
      <protection locked="0"/>
    </xf>
    <xf numFmtId="0" fontId="4" fillId="0" borderId="53" xfId="0" applyFont="1" applyBorder="1" applyAlignment="1" applyProtection="1">
      <alignment horizontal="left"/>
      <protection locked="0"/>
    </xf>
    <xf numFmtId="0" fontId="4" fillId="0" borderId="39" xfId="0" applyFont="1" applyBorder="1" applyAlignment="1" applyProtection="1">
      <alignment horizontal="left"/>
      <protection locked="0"/>
    </xf>
    <xf numFmtId="0" fontId="4" fillId="0" borderId="12" xfId="0" applyFont="1" applyBorder="1" applyAlignment="1" applyProtection="1">
      <alignment horizontal="left"/>
      <protection locked="0"/>
    </xf>
    <xf numFmtId="0" fontId="4" fillId="0" borderId="13" xfId="0" applyFont="1" applyBorder="1" applyAlignment="1" applyProtection="1">
      <alignment horizontal="left"/>
      <protection locked="0"/>
    </xf>
    <xf numFmtId="0" fontId="9" fillId="3" borderId="54" xfId="0" applyFont="1" applyFill="1" applyBorder="1" applyProtection="1">
      <protection locked="0"/>
    </xf>
    <xf numFmtId="0" fontId="0" fillId="0" borderId="52" xfId="0" applyBorder="1" applyProtection="1">
      <protection locked="0"/>
    </xf>
    <xf numFmtId="0" fontId="0" fillId="0" borderId="53" xfId="0" applyBorder="1" applyProtection="1">
      <protection locked="0"/>
    </xf>
    <xf numFmtId="0" fontId="9" fillId="3" borderId="39" xfId="0" applyFont="1" applyFill="1" applyBorder="1" applyProtection="1">
      <protection locked="0"/>
    </xf>
    <xf numFmtId="0" fontId="0" fillId="0" borderId="12" xfId="0" applyBorder="1" applyProtection="1">
      <protection locked="0"/>
    </xf>
    <xf numFmtId="0" fontId="0" fillId="0" borderId="13" xfId="0" applyBorder="1" applyProtection="1">
      <protection locked="0"/>
    </xf>
    <xf numFmtId="0" fontId="4" fillId="3" borderId="14" xfId="0" applyFont="1" applyFill="1" applyBorder="1" applyAlignment="1" applyProtection="1">
      <alignment horizontal="left"/>
      <protection locked="0"/>
    </xf>
    <xf numFmtId="0" fontId="4" fillId="3" borderId="15" xfId="0" applyFont="1" applyFill="1" applyBorder="1" applyAlignment="1" applyProtection="1">
      <alignment horizontal="left"/>
      <protection locked="0"/>
    </xf>
    <xf numFmtId="0" fontId="4" fillId="3" borderId="28" xfId="0" applyFont="1" applyFill="1" applyBorder="1" applyAlignment="1" applyProtection="1">
      <alignment horizontal="left"/>
      <protection locked="0"/>
    </xf>
    <xf numFmtId="0" fontId="4" fillId="0" borderId="21" xfId="0" applyFont="1"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4" fillId="3" borderId="8" xfId="0" applyFont="1" applyFill="1" applyBorder="1" applyProtection="1">
      <protection locked="0"/>
    </xf>
    <xf numFmtId="0" fontId="0" fillId="0" borderId="8" xfId="0" applyBorder="1" applyProtection="1">
      <protection locked="0"/>
    </xf>
    <xf numFmtId="0" fontId="0" fillId="0" borderId="22" xfId="0" applyBorder="1" applyProtection="1">
      <protection locked="0"/>
    </xf>
    <xf numFmtId="0" fontId="1" fillId="0" borderId="12" xfId="0" applyFont="1" applyBorder="1" applyProtection="1">
      <protection locked="0"/>
    </xf>
    <xf numFmtId="0" fontId="9" fillId="3" borderId="8" xfId="0" applyFont="1" applyFill="1" applyBorder="1" applyProtection="1">
      <protection locked="0"/>
    </xf>
    <xf numFmtId="0" fontId="4" fillId="0" borderId="12"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1" fillId="0" borderId="0" xfId="0" applyFont="1" applyAlignment="1" applyProtection="1">
      <alignment wrapText="1"/>
      <protection locked="0"/>
    </xf>
    <xf numFmtId="0" fontId="0" fillId="0" borderId="0" xfId="0" applyProtection="1">
      <protection locked="0"/>
    </xf>
    <xf numFmtId="0" fontId="0" fillId="0" borderId="43" xfId="0" applyBorder="1" applyProtection="1">
      <protection locked="0"/>
    </xf>
    <xf numFmtId="0" fontId="0" fillId="0" borderId="4" xfId="0" applyBorder="1" applyProtection="1">
      <protection locked="0"/>
    </xf>
    <xf numFmtId="0" fontId="0" fillId="0" borderId="25" xfId="0" applyBorder="1" applyProtection="1">
      <protection locked="0"/>
    </xf>
    <xf numFmtId="0" fontId="9" fillId="3" borderId="34" xfId="0" applyFont="1" applyFill="1" applyBorder="1" applyProtection="1">
      <protection locked="0"/>
    </xf>
    <xf numFmtId="0" fontId="0" fillId="0" borderId="34" xfId="0" applyBorder="1" applyProtection="1">
      <protection locked="0"/>
    </xf>
    <xf numFmtId="0" fontId="0" fillId="0" borderId="35" xfId="0" applyBorder="1" applyProtection="1">
      <protection locked="0"/>
    </xf>
    <xf numFmtId="0" fontId="9" fillId="3" borderId="14" xfId="0" applyFont="1" applyFill="1" applyBorder="1" applyProtection="1">
      <protection locked="0"/>
    </xf>
    <xf numFmtId="0" fontId="0" fillId="0" borderId="16" xfId="0" applyBorder="1" applyProtection="1">
      <protection locked="0"/>
    </xf>
    <xf numFmtId="0" fontId="1" fillId="0" borderId="14" xfId="0" applyFont="1" applyBorder="1" applyProtection="1">
      <protection locked="0"/>
    </xf>
    <xf numFmtId="0" fontId="0" fillId="0" borderId="15" xfId="0" applyBorder="1" applyProtection="1">
      <protection locked="0"/>
    </xf>
    <xf numFmtId="0" fontId="4" fillId="0" borderId="15" xfId="0" applyFont="1" applyBorder="1" applyAlignment="1" applyProtection="1">
      <alignment horizontal="left"/>
      <protection locked="0"/>
    </xf>
    <xf numFmtId="0" fontId="4" fillId="0" borderId="16" xfId="0" applyFont="1" applyBorder="1" applyAlignment="1" applyProtection="1">
      <alignment horizontal="left"/>
      <protection locked="0"/>
    </xf>
    <xf numFmtId="0" fontId="4" fillId="0" borderId="20" xfId="0" applyFont="1" applyBorder="1" applyAlignment="1" applyProtection="1">
      <alignment horizontal="center" vertical="top" wrapText="1"/>
      <protection locked="0"/>
    </xf>
    <xf numFmtId="0" fontId="4" fillId="0" borderId="21" xfId="0" applyFont="1" applyBorder="1" applyAlignment="1" applyProtection="1">
      <alignment horizontal="center" vertical="top" wrapText="1"/>
      <protection locked="0"/>
    </xf>
    <xf numFmtId="0" fontId="4" fillId="0" borderId="37" xfId="0" applyFont="1" applyBorder="1" applyAlignment="1" applyProtection="1">
      <alignment horizontal="center" vertical="top" wrapText="1"/>
      <protection locked="0"/>
    </xf>
    <xf numFmtId="0" fontId="4" fillId="0" borderId="65" xfId="0" applyFont="1" applyBorder="1" applyAlignment="1" applyProtection="1">
      <alignment horizontal="center" vertical="top" wrapText="1"/>
      <protection locked="0"/>
    </xf>
    <xf numFmtId="0" fontId="4" fillId="0" borderId="27" xfId="0" applyFont="1" applyBorder="1" applyAlignment="1" applyProtection="1">
      <alignment horizontal="center" vertical="top" wrapText="1"/>
      <protection locked="0"/>
    </xf>
    <xf numFmtId="0" fontId="4" fillId="3" borderId="66" xfId="0" applyFont="1" applyFill="1" applyBorder="1" applyProtection="1">
      <protection locked="0"/>
    </xf>
    <xf numFmtId="0" fontId="0" fillId="0" borderId="66" xfId="0" applyBorder="1" applyProtection="1">
      <protection locked="0"/>
    </xf>
    <xf numFmtId="0" fontId="0" fillId="0" borderId="31" xfId="0" applyBorder="1" applyProtection="1">
      <protection locked="0"/>
    </xf>
    <xf numFmtId="0" fontId="1" fillId="0" borderId="29" xfId="0" applyFont="1" applyBorder="1" applyProtection="1">
      <protection locked="0"/>
    </xf>
    <xf numFmtId="0" fontId="0" fillId="0" borderId="29" xfId="0" applyBorder="1" applyProtection="1">
      <protection locked="0"/>
    </xf>
    <xf numFmtId="0" fontId="0" fillId="0" borderId="30" xfId="0" applyBorder="1" applyProtection="1">
      <protection locked="0"/>
    </xf>
    <xf numFmtId="0" fontId="1" fillId="0" borderId="19" xfId="0" applyFont="1" applyBorder="1" applyProtection="1">
      <protection locked="0"/>
    </xf>
    <xf numFmtId="0" fontId="0" fillId="0" borderId="19" xfId="0" applyBorder="1" applyProtection="1">
      <protection locked="0"/>
    </xf>
    <xf numFmtId="0" fontId="0" fillId="0" borderId="24" xfId="0" applyBorder="1" applyProtection="1">
      <protection locked="0"/>
    </xf>
    <xf numFmtId="0" fontId="4" fillId="3" borderId="6" xfId="0" applyFont="1" applyFill="1" applyBorder="1" applyProtection="1">
      <protection locked="0"/>
    </xf>
    <xf numFmtId="0" fontId="0" fillId="0" borderId="6" xfId="0" applyBorder="1" applyProtection="1">
      <protection locked="0"/>
    </xf>
    <xf numFmtId="0" fontId="0" fillId="0" borderId="26" xfId="0" applyBorder="1" applyProtection="1">
      <protection locked="0"/>
    </xf>
    <xf numFmtId="0" fontId="1" fillId="0" borderId="7" xfId="0" applyFont="1" applyBorder="1" applyProtection="1">
      <protection locked="0"/>
    </xf>
    <xf numFmtId="0" fontId="0" fillId="0" borderId="12" xfId="0" applyBorder="1"/>
    <xf numFmtId="0" fontId="0" fillId="0" borderId="13" xfId="0" applyBorder="1"/>
    <xf numFmtId="0" fontId="0" fillId="3" borderId="12" xfId="0" applyFill="1" applyBorder="1" applyProtection="1">
      <protection locked="0"/>
    </xf>
    <xf numFmtId="0" fontId="0" fillId="0" borderId="50" xfId="0" applyBorder="1" applyProtection="1">
      <protection locked="0"/>
    </xf>
    <xf numFmtId="0" fontId="9" fillId="3" borderId="31" xfId="0" applyFont="1" applyFill="1" applyBorder="1" applyProtection="1">
      <protection locked="0"/>
    </xf>
    <xf numFmtId="0" fontId="9" fillId="3" borderId="19" xfId="0" applyFont="1" applyFill="1" applyBorder="1" applyProtection="1">
      <protection locked="0"/>
    </xf>
    <xf numFmtId="0" fontId="9" fillId="3" borderId="32" xfId="0" applyFont="1" applyFill="1" applyBorder="1" applyProtection="1">
      <protection locked="0"/>
    </xf>
    <xf numFmtId="0" fontId="9" fillId="3" borderId="31" xfId="0" applyFont="1" applyFill="1" applyBorder="1" applyAlignment="1" applyProtection="1">
      <alignment wrapText="1"/>
      <protection locked="0"/>
    </xf>
    <xf numFmtId="0" fontId="0" fillId="0" borderId="19" xfId="0" applyBorder="1" applyAlignment="1" applyProtection="1">
      <alignment wrapText="1"/>
      <protection locked="0"/>
    </xf>
    <xf numFmtId="0" fontId="0" fillId="0" borderId="32" xfId="0" applyBorder="1" applyAlignment="1" applyProtection="1">
      <alignment wrapText="1"/>
      <protection locked="0"/>
    </xf>
    <xf numFmtId="0" fontId="0" fillId="0" borderId="23" xfId="0" applyBorder="1" applyAlignment="1" applyProtection="1">
      <alignment wrapText="1"/>
      <protection locked="0"/>
    </xf>
    <xf numFmtId="0" fontId="0" fillId="0" borderId="29" xfId="0" applyBorder="1" applyAlignment="1" applyProtection="1">
      <alignment wrapText="1"/>
      <protection locked="0"/>
    </xf>
    <xf numFmtId="0" fontId="0" fillId="0" borderId="33" xfId="0" applyBorder="1" applyAlignment="1" applyProtection="1">
      <alignment wrapText="1"/>
      <protection locked="0"/>
    </xf>
    <xf numFmtId="0" fontId="0" fillId="0" borderId="39" xfId="0" applyBorder="1" applyProtection="1">
      <protection locked="0"/>
    </xf>
    <xf numFmtId="0" fontId="4" fillId="0" borderId="64" xfId="0" applyFont="1" applyBorder="1" applyAlignment="1" applyProtection="1">
      <alignment horizontal="left"/>
      <protection locked="0"/>
    </xf>
    <xf numFmtId="0" fontId="4" fillId="0" borderId="19" xfId="0" applyFont="1" applyBorder="1" applyAlignment="1" applyProtection="1">
      <alignment horizontal="left"/>
      <protection locked="0"/>
    </xf>
    <xf numFmtId="0" fontId="4" fillId="0" borderId="24" xfId="0" applyFont="1" applyBorder="1" applyAlignment="1" applyProtection="1">
      <alignment horizontal="left"/>
      <protection locked="0"/>
    </xf>
    <xf numFmtId="0" fontId="0" fillId="3" borderId="0" xfId="0" applyFill="1" applyProtection="1">
      <protection locked="0"/>
    </xf>
    <xf numFmtId="0" fontId="0" fillId="3" borderId="17" xfId="0" applyFill="1" applyBorder="1" applyProtection="1">
      <protection locked="0"/>
    </xf>
    <xf numFmtId="0" fontId="0" fillId="0" borderId="12" xfId="0" applyBorder="1" applyAlignment="1">
      <alignment horizontal="left"/>
    </xf>
    <xf numFmtId="0" fontId="0" fillId="0" borderId="13" xfId="0" applyBorder="1" applyAlignment="1">
      <alignment horizontal="left"/>
    </xf>
    <xf numFmtId="0" fontId="4" fillId="3" borderId="39" xfId="0" applyFont="1" applyFill="1" applyBorder="1" applyProtection="1">
      <protection locked="0"/>
    </xf>
    <xf numFmtId="0" fontId="0" fillId="0" borderId="50" xfId="0" applyBorder="1"/>
    <xf numFmtId="0" fontId="7" fillId="0" borderId="4" xfId="0" applyFont="1" applyBorder="1" applyAlignment="1" applyProtection="1">
      <alignment horizontal="center"/>
      <protection locked="0"/>
    </xf>
    <xf numFmtId="0" fontId="7" fillId="0" borderId="18" xfId="0" applyFont="1" applyBorder="1" applyAlignment="1" applyProtection="1">
      <alignment horizontal="center"/>
      <protection locked="0"/>
    </xf>
    <xf numFmtId="166" fontId="4" fillId="3" borderId="6" xfId="0" applyNumberFormat="1" applyFont="1" applyFill="1" applyBorder="1" applyAlignment="1" applyProtection="1">
      <alignment horizontal="left"/>
      <protection locked="0"/>
    </xf>
    <xf numFmtId="166" fontId="0" fillId="0" borderId="6" xfId="0" applyNumberFormat="1" applyBorder="1" applyAlignment="1" applyProtection="1">
      <alignment horizontal="left"/>
      <protection locked="0"/>
    </xf>
    <xf numFmtId="166" fontId="0" fillId="0" borderId="6" xfId="0" applyNumberFormat="1" applyBorder="1" applyProtection="1">
      <protection locked="0"/>
    </xf>
    <xf numFmtId="166" fontId="0" fillId="0" borderId="26" xfId="0" applyNumberFormat="1" applyBorder="1" applyProtection="1">
      <protection locked="0"/>
    </xf>
    <xf numFmtId="0" fontId="4" fillId="3" borderId="8" xfId="0" applyFont="1" applyFill="1" applyBorder="1" applyAlignment="1" applyProtection="1">
      <alignment horizontal="left"/>
      <protection locked="0"/>
    </xf>
    <xf numFmtId="2" fontId="2" fillId="2" borderId="1" xfId="0" applyNumberFormat="1" applyFont="1" applyFill="1" applyBorder="1" applyAlignment="1" applyProtection="1">
      <alignment horizontal="center"/>
      <protection locked="0"/>
    </xf>
    <xf numFmtId="2" fontId="2" fillId="2" borderId="2" xfId="0" applyNumberFormat="1" applyFont="1" applyFill="1" applyBorder="1" applyAlignment="1" applyProtection="1">
      <alignment horizontal="center"/>
      <protection locked="0"/>
    </xf>
    <xf numFmtId="2" fontId="2" fillId="2" borderId="3" xfId="0" applyNumberFormat="1" applyFont="1" applyFill="1" applyBorder="1" applyAlignment="1" applyProtection="1">
      <alignment horizontal="center"/>
      <protection locked="0"/>
    </xf>
    <xf numFmtId="0" fontId="0" fillId="0" borderId="32" xfId="0" applyBorder="1" applyProtection="1">
      <protection locked="0"/>
    </xf>
    <xf numFmtId="0" fontId="0" fillId="0" borderId="17" xfId="0" applyBorder="1" applyProtection="1">
      <protection locked="0"/>
    </xf>
    <xf numFmtId="0" fontId="0" fillId="0" borderId="18" xfId="0" applyBorder="1" applyProtection="1">
      <protection locked="0"/>
    </xf>
    <xf numFmtId="0" fontId="1" fillId="0" borderId="45" xfId="0" applyFont="1" applyBorder="1" applyProtection="1">
      <protection locked="0"/>
    </xf>
    <xf numFmtId="0" fontId="1" fillId="0" borderId="44" xfId="0" applyFont="1" applyBorder="1" applyProtection="1">
      <protection locked="0"/>
    </xf>
    <xf numFmtId="0" fontId="3" fillId="0" borderId="1" xfId="0" applyFont="1" applyBorder="1" applyAlignment="1" applyProtection="1">
      <alignment horizontal="center"/>
      <protection locked="0"/>
    </xf>
    <xf numFmtId="0" fontId="3" fillId="0" borderId="2" xfId="0" applyFont="1" applyBorder="1" applyAlignment="1" applyProtection="1">
      <alignment horizontal="center"/>
      <protection locked="0"/>
    </xf>
    <xf numFmtId="0" fontId="0" fillId="0" borderId="2" xfId="0" applyBorder="1" applyProtection="1">
      <protection locked="0"/>
    </xf>
    <xf numFmtId="0" fontId="0" fillId="0" borderId="3" xfId="0" applyBorder="1" applyProtection="1">
      <protection locked="0"/>
    </xf>
    <xf numFmtId="0" fontId="4" fillId="3" borderId="47" xfId="0" applyFont="1" applyFill="1" applyBorder="1" applyAlignment="1" applyProtection="1">
      <alignment horizontal="left"/>
      <protection locked="0"/>
    </xf>
    <xf numFmtId="0" fontId="4" fillId="3" borderId="45" xfId="0" applyFont="1" applyFill="1" applyBorder="1" applyAlignment="1" applyProtection="1">
      <alignment horizontal="left"/>
      <protection locked="0"/>
    </xf>
    <xf numFmtId="0" fontId="4" fillId="3" borderId="44" xfId="0" applyFont="1" applyFill="1" applyBorder="1" applyAlignment="1" applyProtection="1">
      <alignment horizontal="left"/>
      <protection locked="0"/>
    </xf>
    <xf numFmtId="0" fontId="4" fillId="3" borderId="39" xfId="0" applyFont="1" applyFill="1" applyBorder="1" applyAlignment="1" applyProtection="1">
      <alignment horizontal="left"/>
      <protection locked="0"/>
    </xf>
    <xf numFmtId="0" fontId="4" fillId="3" borderId="12" xfId="0" applyFont="1" applyFill="1" applyBorder="1" applyAlignment="1" applyProtection="1">
      <alignment horizontal="left"/>
      <protection locked="0"/>
    </xf>
    <xf numFmtId="0" fontId="4" fillId="3" borderId="50" xfId="0" applyFont="1" applyFill="1" applyBorder="1" applyAlignment="1" applyProtection="1">
      <alignment horizontal="left"/>
      <protection locked="0"/>
    </xf>
    <xf numFmtId="0" fontId="4" fillId="3" borderId="12" xfId="0" applyFont="1" applyFill="1" applyBorder="1" applyProtection="1">
      <protection locked="0"/>
    </xf>
    <xf numFmtId="0" fontId="4" fillId="3" borderId="50" xfId="0" applyFont="1" applyFill="1" applyBorder="1" applyProtection="1">
      <protection locked="0"/>
    </xf>
    <xf numFmtId="164" fontId="5" fillId="3" borderId="55" xfId="1" applyFill="1" applyBorder="1" applyAlignment="1" applyProtection="1">
      <protection locked="0"/>
    </xf>
    <xf numFmtId="164" fontId="6" fillId="3" borderId="38" xfId="1" applyFont="1" applyFill="1" applyBorder="1" applyAlignment="1" applyProtection="1">
      <protection locked="0"/>
    </xf>
    <xf numFmtId="164" fontId="6" fillId="3" borderId="57" xfId="1" applyFont="1" applyFill="1" applyBorder="1" applyAlignment="1" applyProtection="1">
      <protection locked="0"/>
    </xf>
    <xf numFmtId="0" fontId="4" fillId="3" borderId="39" xfId="0" applyFont="1" applyFill="1" applyBorder="1" applyAlignment="1" applyProtection="1">
      <alignment wrapText="1"/>
      <protection locked="0"/>
    </xf>
    <xf numFmtId="0" fontId="0" fillId="0" borderId="12" xfId="0" applyBorder="1" applyAlignment="1" applyProtection="1">
      <alignment wrapText="1"/>
      <protection locked="0"/>
    </xf>
    <xf numFmtId="0" fontId="0" fillId="0" borderId="50" xfId="0" applyBorder="1" applyAlignment="1" applyProtection="1">
      <alignment wrapText="1"/>
      <protection locked="0"/>
    </xf>
    <xf numFmtId="0" fontId="4" fillId="0" borderId="55" xfId="0" applyFont="1" applyBorder="1" applyAlignment="1" applyProtection="1">
      <alignment horizontal="left" wrapText="1"/>
      <protection locked="0"/>
    </xf>
    <xf numFmtId="0" fontId="4" fillId="0" borderId="38" xfId="0" applyFont="1" applyBorder="1" applyAlignment="1" applyProtection="1">
      <alignment horizontal="left" wrapText="1"/>
      <protection locked="0"/>
    </xf>
    <xf numFmtId="0" fontId="4" fillId="0" borderId="56" xfId="0" applyFont="1" applyBorder="1" applyAlignment="1" applyProtection="1">
      <alignment horizontal="left" wrapText="1"/>
      <protection locked="0"/>
    </xf>
    <xf numFmtId="0" fontId="4" fillId="3" borderId="14" xfId="0" applyFont="1" applyFill="1" applyBorder="1" applyProtection="1">
      <protection locked="0"/>
    </xf>
    <xf numFmtId="0" fontId="0" fillId="0" borderId="28" xfId="0" applyBorder="1" applyProtection="1">
      <protection locked="0"/>
    </xf>
    <xf numFmtId="0" fontId="1" fillId="0" borderId="15" xfId="0" applyFont="1" applyBorder="1" applyProtection="1">
      <protection locked="0"/>
    </xf>
    <xf numFmtId="0" fontId="4" fillId="0" borderId="23" xfId="0" applyFont="1" applyBorder="1" applyAlignment="1" applyProtection="1">
      <alignment horizontal="left"/>
      <protection locked="0"/>
    </xf>
    <xf numFmtId="0" fontId="4" fillId="0" borderId="29" xfId="0" applyFont="1" applyBorder="1" applyAlignment="1" applyProtection="1">
      <alignment horizontal="left"/>
      <protection locked="0"/>
    </xf>
    <xf numFmtId="0" fontId="4" fillId="0" borderId="30" xfId="0" applyFont="1" applyBorder="1" applyAlignment="1" applyProtection="1">
      <alignment horizontal="left"/>
      <protection locked="0"/>
    </xf>
    <xf numFmtId="0" fontId="36" fillId="0" borderId="0" xfId="0" applyFont="1" applyAlignment="1" applyProtection="1">
      <alignment horizontal="center" vertical="center"/>
      <protection locked="0"/>
    </xf>
    <xf numFmtId="14" fontId="4" fillId="0" borderId="47" xfId="0" applyNumberFormat="1" applyFont="1" applyBorder="1" applyAlignment="1">
      <alignment horizontal="left" vertical="top"/>
    </xf>
    <xf numFmtId="14" fontId="0" fillId="0" borderId="45" xfId="0" applyNumberFormat="1" applyBorder="1" applyAlignment="1">
      <alignment horizontal="left" vertical="top"/>
    </xf>
    <xf numFmtId="14" fontId="0" fillId="0" borderId="48" xfId="0" applyNumberFormat="1" applyBorder="1" applyAlignment="1">
      <alignment horizontal="left" vertical="top"/>
    </xf>
    <xf numFmtId="0" fontId="4" fillId="0" borderId="31" xfId="0" applyFont="1" applyBorder="1" applyAlignment="1">
      <alignment horizontal="left" vertical="top" wrapText="1"/>
    </xf>
    <xf numFmtId="0" fontId="0" fillId="0" borderId="19" xfId="0" applyBorder="1" applyAlignment="1">
      <alignment horizontal="left" vertical="top"/>
    </xf>
    <xf numFmtId="0" fontId="0" fillId="0" borderId="24" xfId="0" applyBorder="1" applyAlignment="1">
      <alignment horizontal="left" vertical="top"/>
    </xf>
    <xf numFmtId="0" fontId="4" fillId="0" borderId="23" xfId="0" applyFont="1" applyBorder="1" applyAlignment="1">
      <alignment horizontal="left"/>
    </xf>
    <xf numFmtId="0" fontId="0" fillId="0" borderId="29" xfId="0" applyBorder="1" applyAlignment="1">
      <alignment horizontal="left"/>
    </xf>
    <xf numFmtId="0" fontId="0" fillId="0" borderId="30" xfId="0" applyBorder="1" applyAlignment="1">
      <alignment horizontal="left"/>
    </xf>
    <xf numFmtId="0" fontId="4" fillId="0" borderId="39" xfId="0" applyFont="1" applyBorder="1" applyAlignment="1">
      <alignment horizontal="left"/>
    </xf>
    <xf numFmtId="0" fontId="6" fillId="0" borderId="14" xfId="1" applyNumberFormat="1" applyFont="1" applyFill="1" applyBorder="1" applyAlignment="1" applyProtection="1">
      <alignment horizontal="left"/>
    </xf>
    <xf numFmtId="0" fontId="0" fillId="0" borderId="15" xfId="0" applyBorder="1" applyAlignment="1">
      <alignment horizontal="left"/>
    </xf>
    <xf numFmtId="0" fontId="0" fillId="0" borderId="16" xfId="0" applyBorder="1" applyAlignment="1">
      <alignment horizontal="left"/>
    </xf>
    <xf numFmtId="0" fontId="4" fillId="0" borderId="0" xfId="0" applyFont="1" applyAlignment="1" applyProtection="1">
      <alignment horizontal="left"/>
      <protection locked="0"/>
    </xf>
    <xf numFmtId="0" fontId="4" fillId="0" borderId="39" xfId="0" applyFont="1" applyBorder="1" applyAlignment="1">
      <alignment horizontal="left" vertical="top"/>
    </xf>
    <xf numFmtId="0" fontId="0" fillId="0" borderId="12" xfId="0" applyBorder="1" applyAlignment="1">
      <alignment horizontal="left" vertical="top"/>
    </xf>
    <xf numFmtId="0" fontId="0" fillId="0" borderId="13" xfId="0" applyBorder="1" applyAlignment="1">
      <alignment horizontal="left" vertical="top"/>
    </xf>
    <xf numFmtId="0" fontId="4" fillId="0" borderId="12" xfId="0" applyFont="1" applyBorder="1" applyAlignment="1">
      <alignment horizontal="left" vertical="top"/>
    </xf>
    <xf numFmtId="0" fontId="4" fillId="0" borderId="13" xfId="0" applyFont="1" applyBorder="1" applyAlignment="1">
      <alignment horizontal="left" vertical="top"/>
    </xf>
    <xf numFmtId="164" fontId="30" fillId="0" borderId="0" xfId="2" applyFont="1" applyAlignment="1" applyProtection="1">
      <alignment horizontal="left"/>
      <protection locked="0"/>
    </xf>
    <xf numFmtId="164" fontId="11" fillId="0" borderId="0" xfId="2" applyFont="1" applyAlignment="1">
      <alignment horizontal="center"/>
    </xf>
    <xf numFmtId="164" fontId="14" fillId="0" borderId="0" xfId="2" applyFont="1" applyAlignment="1">
      <alignment horizontal="right"/>
    </xf>
    <xf numFmtId="164" fontId="14" fillId="0" borderId="43" xfId="2" applyFont="1" applyBorder="1" applyAlignment="1">
      <alignment horizontal="right"/>
    </xf>
    <xf numFmtId="164" fontId="39" fillId="0" borderId="0" xfId="2" applyFont="1" applyAlignment="1" applyProtection="1">
      <alignment horizontal="center"/>
      <protection locked="0"/>
    </xf>
    <xf numFmtId="164" fontId="54" fillId="0" borderId="0" xfId="2" applyFont="1" applyAlignment="1" applyProtection="1">
      <alignment horizontal="center" vertical="center" wrapText="1"/>
      <protection locked="0"/>
    </xf>
    <xf numFmtId="164" fontId="41" fillId="5" borderId="59" xfId="2" applyFont="1" applyFill="1" applyBorder="1" applyAlignment="1" applyProtection="1">
      <alignment horizontal="center" vertical="center" wrapText="1"/>
      <protection locked="0"/>
    </xf>
    <xf numFmtId="164" fontId="41" fillId="5" borderId="60" xfId="2" applyFont="1" applyFill="1" applyBorder="1" applyAlignment="1" applyProtection="1">
      <alignment horizontal="center" vertical="center" wrapText="1"/>
      <protection locked="0"/>
    </xf>
    <xf numFmtId="164" fontId="41" fillId="5" borderId="61" xfId="2" applyFont="1" applyFill="1" applyBorder="1" applyAlignment="1" applyProtection="1">
      <alignment horizontal="center" vertical="center" wrapText="1"/>
      <protection locked="0"/>
    </xf>
    <xf numFmtId="164" fontId="41" fillId="5" borderId="62" xfId="2" applyFont="1" applyFill="1" applyBorder="1" applyAlignment="1" applyProtection="1">
      <alignment horizontal="center" vertical="center" wrapText="1"/>
      <protection locked="0"/>
    </xf>
    <xf numFmtId="164" fontId="41" fillId="5" borderId="0" xfId="2" applyFont="1" applyFill="1" applyAlignment="1" applyProtection="1">
      <alignment horizontal="center" vertical="center" wrapText="1"/>
      <protection locked="0"/>
    </xf>
    <xf numFmtId="164" fontId="41" fillId="5" borderId="17" xfId="2" applyFont="1" applyFill="1" applyBorder="1" applyAlignment="1" applyProtection="1">
      <alignment horizontal="center" vertical="center" wrapText="1"/>
      <protection locked="0"/>
    </xf>
    <xf numFmtId="164" fontId="41" fillId="5" borderId="63" xfId="2" applyFont="1" applyFill="1" applyBorder="1" applyAlignment="1" applyProtection="1">
      <alignment horizontal="center" vertical="center" wrapText="1"/>
      <protection locked="0"/>
    </xf>
    <xf numFmtId="164" fontId="41" fillId="5" borderId="4" xfId="2" applyFont="1" applyFill="1" applyBorder="1" applyAlignment="1" applyProtection="1">
      <alignment horizontal="center" vertical="center" wrapText="1"/>
      <protection locked="0"/>
    </xf>
    <xf numFmtId="164" fontId="41" fillId="5" borderId="18" xfId="2" applyFont="1" applyFill="1" applyBorder="1" applyAlignment="1" applyProtection="1">
      <alignment horizontal="center" vertical="center" wrapText="1"/>
      <protection locked="0"/>
    </xf>
    <xf numFmtId="164" fontId="11" fillId="0" borderId="39" xfId="2" applyFont="1" applyBorder="1" applyAlignment="1" applyProtection="1">
      <alignment horizontal="center"/>
      <protection locked="0"/>
    </xf>
    <xf numFmtId="164" fontId="11" fillId="0" borderId="13" xfId="2" applyFont="1" applyBorder="1" applyAlignment="1" applyProtection="1">
      <alignment horizontal="center"/>
      <protection locked="0"/>
    </xf>
    <xf numFmtId="164" fontId="31" fillId="4" borderId="4" xfId="2" applyFont="1" applyFill="1" applyBorder="1" applyAlignment="1" applyProtection="1">
      <alignment horizontal="center"/>
      <protection locked="0"/>
    </xf>
    <xf numFmtId="2" fontId="2" fillId="2" borderId="49" xfId="0" applyNumberFormat="1" applyFont="1" applyFill="1" applyBorder="1" applyAlignment="1" applyProtection="1">
      <alignment horizontal="center"/>
      <protection locked="0"/>
    </xf>
    <xf numFmtId="0" fontId="4" fillId="0" borderId="11" xfId="0" applyFont="1" applyBorder="1" applyAlignment="1">
      <alignment horizontal="left"/>
    </xf>
    <xf numFmtId="0" fontId="0" fillId="0" borderId="11" xfId="0" applyBorder="1"/>
    <xf numFmtId="0" fontId="4" fillId="0" borderId="39" xfId="0" applyFont="1" applyBorder="1" applyAlignment="1">
      <alignment horizontal="lef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164" fontId="59" fillId="6" borderId="1" xfId="2" applyFont="1" applyFill="1" applyBorder="1" applyAlignment="1" applyProtection="1">
      <alignment horizontal="center" wrapText="1"/>
      <protection locked="0"/>
    </xf>
    <xf numFmtId="164" fontId="59" fillId="6" borderId="2" xfId="2" applyFont="1" applyFill="1" applyBorder="1" applyAlignment="1" applyProtection="1">
      <alignment horizontal="center" wrapText="1"/>
      <protection locked="0"/>
    </xf>
    <xf numFmtId="164" fontId="59" fillId="6" borderId="3" xfId="2" applyFont="1" applyFill="1" applyBorder="1" applyAlignment="1" applyProtection="1">
      <alignment horizontal="center" wrapText="1"/>
      <protection locked="0"/>
    </xf>
  </cellXfs>
  <cellStyles count="3">
    <cellStyle name="Hyperlink" xfId="1" builtinId="8"/>
    <cellStyle name="Normal" xfId="0" builtinId="0"/>
    <cellStyle name="Normal 2" xfId="2" xr:uid="{0FDC1A86-75CA-49B0-BE0E-D89003F20487}"/>
  </cellStyles>
  <dxfs count="19">
    <dxf>
      <fill>
        <patternFill>
          <bgColor theme="0" tint="-0.24994659260841701"/>
        </patternFill>
      </fill>
    </dxf>
    <dxf>
      <font>
        <b val="0"/>
        <i val="0"/>
        <color theme="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rgb="FFFF0000"/>
      </font>
      <fill>
        <patternFill>
          <bgColor theme="1"/>
        </patternFill>
      </fill>
    </dxf>
    <dxf>
      <font>
        <b/>
        <i val="0"/>
        <color rgb="FFFF0000"/>
      </font>
      <fill>
        <patternFill>
          <bgColor theme="1"/>
        </patternFill>
      </fill>
    </dxf>
    <dxf>
      <font>
        <b/>
        <i val="0"/>
        <color rgb="FFFFFF00"/>
      </font>
      <fill>
        <patternFill>
          <bgColor rgb="FFFF0000"/>
        </patternFill>
      </fill>
    </dxf>
    <dxf>
      <font>
        <b/>
        <i val="0"/>
        <color theme="1"/>
      </font>
      <fill>
        <patternFill patternType="none">
          <bgColor auto="1"/>
        </patternFill>
      </fil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s>
  <tableStyles count="0" defaultTableStyle="TableStyleMedium2" defaultPivotStyle="PivotStyleLight16"/>
  <colors>
    <mruColors>
      <color rgb="FF0000FF"/>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alcChain" Target="calcChain.xml"/><Relationship Id="rId5" Type="http://schemas.openxmlformats.org/officeDocument/2006/relationships/styles" Target="styles.xml"/><Relationship Id="rId10" Type="http://schemas.microsoft.com/office/2017/06/relationships/rdRichValueTypes" Target="richData/rdRichValueTypes.xml"/><Relationship Id="rId4" Type="http://schemas.openxmlformats.org/officeDocument/2006/relationships/theme" Target="theme/theme1.xml"/><Relationship Id="rId9"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2" Type="http://schemas.openxmlformats.org/officeDocument/2006/relationships/hyperlink" Target="#'TDH Calc'!Print_Area"/><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Questionnaire!A1"/></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51954</xdr:rowOff>
    </xdr:from>
    <xdr:ext cx="3142384" cy="1014793"/>
    <xdr:pic>
      <xdr:nvPicPr>
        <xdr:cNvPr id="6" name="Picture 5">
          <a:extLst>
            <a:ext uri="{FF2B5EF4-FFF2-40B4-BE49-F238E27FC236}">
              <a16:creationId xmlns:a16="http://schemas.microsoft.com/office/drawing/2014/main" id="{2C3B0BC1-1B2E-47AB-95B8-840EC11B91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1954"/>
          <a:ext cx="3142384" cy="101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10</xdr:col>
      <xdr:colOff>581025</xdr:colOff>
      <xdr:row>1</xdr:row>
      <xdr:rowOff>104775</xdr:rowOff>
    </xdr:from>
    <xdr:to>
      <xdr:col>13</xdr:col>
      <xdr:colOff>523875</xdr:colOff>
      <xdr:row>1</xdr:row>
      <xdr:rowOff>228600</xdr:rowOff>
    </xdr:to>
    <xdr:sp macro="" textlink="">
      <xdr:nvSpPr>
        <xdr:cNvPr id="7" name="Text Box 4">
          <a:extLst>
            <a:ext uri="{FF2B5EF4-FFF2-40B4-BE49-F238E27FC236}">
              <a16:creationId xmlns:a16="http://schemas.microsoft.com/office/drawing/2014/main" id="{CDCE0B84-ED51-49D5-83E8-1C53C2A62E5F}"/>
            </a:ext>
          </a:extLst>
        </xdr:cNvPr>
        <xdr:cNvSpPr txBox="1">
          <a:spLocks noChangeArrowheads="1"/>
        </xdr:cNvSpPr>
      </xdr:nvSpPr>
      <xdr:spPr bwMode="auto">
        <a:xfrm>
          <a:off x="6677025" y="104775"/>
          <a:ext cx="1771650" cy="123825"/>
        </a:xfrm>
        <a:prstGeom prst="rect">
          <a:avLst/>
        </a:prstGeom>
        <a:solidFill>
          <a:srgbClr val="FFFFFF">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lgn="r">
            <a:spcBef>
              <a:spcPts val="0"/>
            </a:spcBef>
            <a:spcAft>
              <a:spcPts val="0"/>
            </a:spcAft>
          </a:pPr>
          <a:r>
            <a:rPr lang="it-IT" sz="1100" i="1">
              <a:effectLst/>
              <a:latin typeface="Arial" panose="020B0604020202020204" pitchFamily="34" charset="0"/>
              <a:ea typeface="Times New Roman" panose="02020603050405020304" pitchFamily="18" charset="0"/>
            </a:rPr>
            <a:t>13630 San Antonio Dr.</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100" i="1">
              <a:effectLst/>
              <a:latin typeface="Arial" panose="020B0604020202020204" pitchFamily="34" charset="0"/>
              <a:ea typeface="Times New Roman" panose="02020603050405020304" pitchFamily="18" charset="0"/>
            </a:rPr>
            <a:t>Norwalk, CA 90650</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100" i="1">
              <a:effectLst/>
              <a:latin typeface="Arial" panose="020B0604020202020204" pitchFamily="34" charset="0"/>
              <a:ea typeface="Times New Roman" panose="02020603050405020304" pitchFamily="18" charset="0"/>
            </a:rPr>
            <a:t>Phone: 562-364-7430</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100" i="1">
              <a:effectLst/>
              <a:latin typeface="Arial" panose="020B0604020202020204" pitchFamily="34" charset="0"/>
              <a:ea typeface="Times New Roman" panose="02020603050405020304" pitchFamily="18" charset="0"/>
            </a:rPr>
            <a:t>Fax: 562-474-1327</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100" i="1" u="sng">
              <a:solidFill>
                <a:srgbClr val="0563C1"/>
              </a:solidFill>
              <a:effectLst/>
              <a:latin typeface="Arial" panose="020B0604020202020204" pitchFamily="34" charset="0"/>
              <a:ea typeface="Times New Roman" panose="02020603050405020304" pitchFamily="18" charset="0"/>
            </a:rPr>
            <a:t>www.weilaquatronics.com</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200" i="1">
              <a:effectLst/>
              <a:latin typeface="Arial" panose="020B0604020202020204" pitchFamily="34" charset="0"/>
              <a:ea typeface="Times New Roman" panose="02020603050405020304" pitchFamily="18" charset="0"/>
            </a:rPr>
            <a:t> </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200">
              <a:effectLst/>
              <a:latin typeface="Times New Roman" panose="02020603050405020304" pitchFamily="18" charset="0"/>
              <a:ea typeface="Times New Roman" panose="02020603050405020304" pitchFamily="18" charset="0"/>
            </a:rPr>
            <a:t> </a:t>
          </a:r>
          <a:endParaRPr lang="en-US" sz="1200">
            <a:effectLst/>
            <a:latin typeface="Times New Roman" panose="02020603050405020304" pitchFamily="18" charset="0"/>
            <a:ea typeface="Times New Roman" panose="02020603050405020304" pitchFamily="18" charset="0"/>
          </a:endParaRPr>
        </a:p>
      </xdr:txBody>
    </xdr:sp>
    <xdr:clientData/>
  </xdr:twoCellAnchor>
  <xdr:twoCellAnchor>
    <xdr:from>
      <xdr:col>5</xdr:col>
      <xdr:colOff>171450</xdr:colOff>
      <xdr:row>41</xdr:row>
      <xdr:rowOff>66675</xdr:rowOff>
    </xdr:from>
    <xdr:to>
      <xdr:col>6</xdr:col>
      <xdr:colOff>476250</xdr:colOff>
      <xdr:row>43</xdr:row>
      <xdr:rowOff>142875</xdr:rowOff>
    </xdr:to>
    <xdr:sp macro="" textlink="">
      <xdr:nvSpPr>
        <xdr:cNvPr id="3" name="TextBox 2">
          <a:hlinkClick xmlns:r="http://schemas.openxmlformats.org/officeDocument/2006/relationships" r:id="rId2"/>
          <a:extLst>
            <a:ext uri="{FF2B5EF4-FFF2-40B4-BE49-F238E27FC236}">
              <a16:creationId xmlns:a16="http://schemas.microsoft.com/office/drawing/2014/main" id="{0567526F-AA85-4AF2-B09F-4A33321E32D7}"/>
            </a:ext>
          </a:extLst>
        </xdr:cNvPr>
        <xdr:cNvSpPr txBox="1"/>
      </xdr:nvSpPr>
      <xdr:spPr>
        <a:xfrm>
          <a:off x="3743325" y="7753350"/>
          <a:ext cx="914400" cy="457200"/>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600" b="1"/>
            <a:t>NEXT</a:t>
          </a:r>
          <a:r>
            <a:rPr lang="en-US" sz="1600" b="1" baseline="0"/>
            <a:t> &gt;</a:t>
          </a:r>
          <a:endParaRPr lang="en-US" sz="16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28575</xdr:colOff>
      <xdr:row>22</xdr:row>
      <xdr:rowOff>57150</xdr:rowOff>
    </xdr:from>
    <xdr:to>
      <xdr:col>5</xdr:col>
      <xdr:colOff>228600</xdr:colOff>
      <xdr:row>23</xdr:row>
      <xdr:rowOff>47625</xdr:rowOff>
    </xdr:to>
    <xdr:sp macro="" textlink="">
      <xdr:nvSpPr>
        <xdr:cNvPr id="2" name="Oval 2">
          <a:extLst>
            <a:ext uri="{FF2B5EF4-FFF2-40B4-BE49-F238E27FC236}">
              <a16:creationId xmlns:a16="http://schemas.microsoft.com/office/drawing/2014/main" id="{46934B81-A770-4114-8454-BCFD2E19F7DE}"/>
            </a:ext>
          </a:extLst>
        </xdr:cNvPr>
        <xdr:cNvSpPr>
          <a:spLocks noChangeArrowheads="1"/>
        </xdr:cNvSpPr>
      </xdr:nvSpPr>
      <xdr:spPr bwMode="auto">
        <a:xfrm>
          <a:off x="4171950" y="2457450"/>
          <a:ext cx="200025" cy="190500"/>
        </a:xfrm>
        <a:prstGeom prst="ellipse">
          <a:avLst/>
        </a:prstGeom>
        <a:solidFill>
          <a:srgbClr xmlns:mc="http://schemas.openxmlformats.org/markup-compatibility/2006" xmlns:a14="http://schemas.microsoft.com/office/drawing/2010/main" val="969696" mc:Ignorable="a14" a14:legacySpreadsheetColorIndex="55"/>
        </a:solidFill>
        <a:ln w="17145">
          <a:solidFill>
            <a:srgbClr xmlns:mc="http://schemas.openxmlformats.org/markup-compatibility/2006" xmlns:a14="http://schemas.microsoft.com/office/drawing/2010/main" val="000000" mc:Ignorable="a14" a14:legacySpreadsheetColorIndex="8"/>
          </a:solidFill>
          <a:round/>
          <a:headEnd/>
          <a:tailEnd/>
        </a:ln>
      </xdr:spPr>
    </xdr:sp>
    <xdr:clientData/>
  </xdr:twoCellAnchor>
  <xdr:twoCellAnchor>
    <xdr:from>
      <xdr:col>5</xdr:col>
      <xdr:colOff>238125</xdr:colOff>
      <xdr:row>22</xdr:row>
      <xdr:rowOff>161925</xdr:rowOff>
    </xdr:from>
    <xdr:to>
      <xdr:col>6</xdr:col>
      <xdr:colOff>466725</xdr:colOff>
      <xdr:row>22</xdr:row>
      <xdr:rowOff>161925</xdr:rowOff>
    </xdr:to>
    <xdr:sp macro="" textlink="">
      <xdr:nvSpPr>
        <xdr:cNvPr id="3" name="Line 3">
          <a:extLst>
            <a:ext uri="{FF2B5EF4-FFF2-40B4-BE49-F238E27FC236}">
              <a16:creationId xmlns:a16="http://schemas.microsoft.com/office/drawing/2014/main" id="{D4D17558-CABD-4FA4-8D73-D281A84C569B}"/>
            </a:ext>
          </a:extLst>
        </xdr:cNvPr>
        <xdr:cNvSpPr>
          <a:spLocks noChangeShapeType="1"/>
        </xdr:cNvSpPr>
      </xdr:nvSpPr>
      <xdr:spPr bwMode="auto">
        <a:xfrm flipH="1">
          <a:off x="4381500" y="2562225"/>
          <a:ext cx="1057275" cy="0"/>
        </a:xfrm>
        <a:prstGeom prst="line">
          <a:avLst/>
        </a:prstGeom>
        <a:noFill/>
        <a:ln w="1714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457200</xdr:colOff>
      <xdr:row>22</xdr:row>
      <xdr:rowOff>161925</xdr:rowOff>
    </xdr:from>
    <xdr:to>
      <xdr:col>6</xdr:col>
      <xdr:colOff>457200</xdr:colOff>
      <xdr:row>29</xdr:row>
      <xdr:rowOff>9525</xdr:rowOff>
    </xdr:to>
    <xdr:sp macro="" textlink="">
      <xdr:nvSpPr>
        <xdr:cNvPr id="4" name="Line 4">
          <a:extLst>
            <a:ext uri="{FF2B5EF4-FFF2-40B4-BE49-F238E27FC236}">
              <a16:creationId xmlns:a16="http://schemas.microsoft.com/office/drawing/2014/main" id="{449A1D3D-019E-48DF-9A72-29A480CD530C}"/>
            </a:ext>
          </a:extLst>
        </xdr:cNvPr>
        <xdr:cNvSpPr>
          <a:spLocks noChangeShapeType="1"/>
        </xdr:cNvSpPr>
      </xdr:nvSpPr>
      <xdr:spPr bwMode="auto">
        <a:xfrm>
          <a:off x="5429250" y="2562225"/>
          <a:ext cx="0" cy="1247775"/>
        </a:xfrm>
        <a:prstGeom prst="line">
          <a:avLst/>
        </a:prstGeom>
        <a:noFill/>
        <a:ln w="1714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200025</xdr:colOff>
      <xdr:row>29</xdr:row>
      <xdr:rowOff>19050</xdr:rowOff>
    </xdr:from>
    <xdr:to>
      <xdr:col>6</xdr:col>
      <xdr:colOff>762000</xdr:colOff>
      <xdr:row>37</xdr:row>
      <xdr:rowOff>200025</xdr:rowOff>
    </xdr:to>
    <xdr:sp macro="" textlink="">
      <xdr:nvSpPr>
        <xdr:cNvPr id="5" name="Rectangle 5">
          <a:extLst>
            <a:ext uri="{FF2B5EF4-FFF2-40B4-BE49-F238E27FC236}">
              <a16:creationId xmlns:a16="http://schemas.microsoft.com/office/drawing/2014/main" id="{BFCFFDC9-849B-4A21-90E1-5394C952C7AD}"/>
            </a:ext>
          </a:extLst>
        </xdr:cNvPr>
        <xdr:cNvSpPr>
          <a:spLocks noChangeArrowheads="1"/>
        </xdr:cNvSpPr>
      </xdr:nvSpPr>
      <xdr:spPr bwMode="auto">
        <a:xfrm>
          <a:off x="5172075" y="3819525"/>
          <a:ext cx="561975" cy="1781175"/>
        </a:xfrm>
        <a:prstGeom prst="rect">
          <a:avLst/>
        </a:prstGeom>
        <a:solidFill>
          <a:srgbClr xmlns:mc="http://schemas.openxmlformats.org/markup-compatibility/2006" xmlns:a14="http://schemas.microsoft.com/office/drawing/2010/main" val="FFCC99" mc:Ignorable="a14" a14:legacySpreadsheetColorIndex="47"/>
        </a:solidFill>
        <a:ln w="24765">
          <a:solidFill>
            <a:srgbClr xmlns:mc="http://schemas.openxmlformats.org/markup-compatibility/2006" xmlns:a14="http://schemas.microsoft.com/office/drawing/2010/main" val="000000" mc:Ignorable="a14" a14:legacySpreadsheetColorIndex="8"/>
          </a:solidFill>
          <a:miter lim="800000"/>
          <a:headEnd/>
          <a:tailEnd/>
        </a:ln>
      </xdr:spPr>
    </xdr:sp>
    <xdr:clientData/>
  </xdr:twoCellAnchor>
  <xdr:twoCellAnchor>
    <xdr:from>
      <xdr:col>4</xdr:col>
      <xdr:colOff>28575</xdr:colOff>
      <xdr:row>25</xdr:row>
      <xdr:rowOff>314325</xdr:rowOff>
    </xdr:from>
    <xdr:to>
      <xdr:col>5</xdr:col>
      <xdr:colOff>133350</xdr:colOff>
      <xdr:row>25</xdr:row>
      <xdr:rowOff>314325</xdr:rowOff>
    </xdr:to>
    <xdr:sp macro="" textlink="">
      <xdr:nvSpPr>
        <xdr:cNvPr id="6" name="Line 11">
          <a:extLst>
            <a:ext uri="{FF2B5EF4-FFF2-40B4-BE49-F238E27FC236}">
              <a16:creationId xmlns:a16="http://schemas.microsoft.com/office/drawing/2014/main" id="{D2B9C50B-430C-4705-A55F-DFBADD1E0139}"/>
            </a:ext>
          </a:extLst>
        </xdr:cNvPr>
        <xdr:cNvSpPr>
          <a:spLocks noChangeShapeType="1"/>
        </xdr:cNvSpPr>
      </xdr:nvSpPr>
      <xdr:spPr bwMode="auto">
        <a:xfrm>
          <a:off x="3343275" y="3200400"/>
          <a:ext cx="933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47625</xdr:colOff>
      <xdr:row>29</xdr:row>
      <xdr:rowOff>0</xdr:rowOff>
    </xdr:from>
    <xdr:to>
      <xdr:col>6</xdr:col>
      <xdr:colOff>152400</xdr:colOff>
      <xdr:row>29</xdr:row>
      <xdr:rowOff>9525</xdr:rowOff>
    </xdr:to>
    <xdr:sp macro="" textlink="">
      <xdr:nvSpPr>
        <xdr:cNvPr id="7" name="Line 14">
          <a:extLst>
            <a:ext uri="{FF2B5EF4-FFF2-40B4-BE49-F238E27FC236}">
              <a16:creationId xmlns:a16="http://schemas.microsoft.com/office/drawing/2014/main" id="{7F55131D-A603-4DA6-97E7-7B2ACBD50930}"/>
            </a:ext>
          </a:extLst>
        </xdr:cNvPr>
        <xdr:cNvSpPr>
          <a:spLocks noChangeShapeType="1"/>
        </xdr:cNvSpPr>
      </xdr:nvSpPr>
      <xdr:spPr bwMode="auto">
        <a:xfrm flipH="1" flipV="1">
          <a:off x="4191000" y="3800475"/>
          <a:ext cx="933450" cy="95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xdr:colOff>
      <xdr:row>32</xdr:row>
      <xdr:rowOff>0</xdr:rowOff>
    </xdr:from>
    <xdr:to>
      <xdr:col>6</xdr:col>
      <xdr:colOff>190500</xdr:colOff>
      <xdr:row>32</xdr:row>
      <xdr:rowOff>0</xdr:rowOff>
    </xdr:to>
    <xdr:sp macro="" textlink="">
      <xdr:nvSpPr>
        <xdr:cNvPr id="8" name="Line 15">
          <a:extLst>
            <a:ext uri="{FF2B5EF4-FFF2-40B4-BE49-F238E27FC236}">
              <a16:creationId xmlns:a16="http://schemas.microsoft.com/office/drawing/2014/main" id="{52902807-F290-453C-99F7-50F74ADDD9E7}"/>
            </a:ext>
          </a:extLst>
        </xdr:cNvPr>
        <xdr:cNvSpPr>
          <a:spLocks noChangeShapeType="1"/>
        </xdr:cNvSpPr>
      </xdr:nvSpPr>
      <xdr:spPr bwMode="auto">
        <a:xfrm flipH="1">
          <a:off x="4991100" y="4400550"/>
          <a:ext cx="171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57150</xdr:colOff>
      <xdr:row>29</xdr:row>
      <xdr:rowOff>19050</xdr:rowOff>
    </xdr:from>
    <xdr:to>
      <xdr:col>6</xdr:col>
      <xdr:colOff>57150</xdr:colOff>
      <xdr:row>31</xdr:row>
      <xdr:rowOff>180975</xdr:rowOff>
    </xdr:to>
    <xdr:sp macro="" textlink="">
      <xdr:nvSpPr>
        <xdr:cNvPr id="9" name="Line 16">
          <a:extLst>
            <a:ext uri="{FF2B5EF4-FFF2-40B4-BE49-F238E27FC236}">
              <a16:creationId xmlns:a16="http://schemas.microsoft.com/office/drawing/2014/main" id="{DFA2996F-FD4B-477E-BF53-7D6B01B23013}"/>
            </a:ext>
          </a:extLst>
        </xdr:cNvPr>
        <xdr:cNvSpPr>
          <a:spLocks noChangeShapeType="1"/>
        </xdr:cNvSpPr>
      </xdr:nvSpPr>
      <xdr:spPr bwMode="auto">
        <a:xfrm flipV="1">
          <a:off x="5029200" y="3819525"/>
          <a:ext cx="0" cy="5619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w="sm" len="sm"/>
          <a:tailEnd type="triangle" w="sm" len="sm"/>
        </a:ln>
        <a:extLst>
          <a:ext uri="{909E8E84-426E-40DD-AFC4-6F175D3DCCD1}">
            <a14:hiddenFill xmlns:a14="http://schemas.microsoft.com/office/drawing/2010/main">
              <a:noFill/>
            </a14:hiddenFill>
          </a:ext>
        </a:extLst>
      </xdr:spPr>
    </xdr:sp>
    <xdr:clientData/>
  </xdr:twoCellAnchor>
  <xdr:twoCellAnchor>
    <xdr:from>
      <xdr:col>6</xdr:col>
      <xdr:colOff>628650</xdr:colOff>
      <xdr:row>27</xdr:row>
      <xdr:rowOff>104775</xdr:rowOff>
    </xdr:from>
    <xdr:to>
      <xdr:col>6</xdr:col>
      <xdr:colOff>628650</xdr:colOff>
      <xdr:row>29</xdr:row>
      <xdr:rowOff>9525</xdr:rowOff>
    </xdr:to>
    <xdr:sp macro="" textlink="">
      <xdr:nvSpPr>
        <xdr:cNvPr id="10" name="Line 18">
          <a:extLst>
            <a:ext uri="{FF2B5EF4-FFF2-40B4-BE49-F238E27FC236}">
              <a16:creationId xmlns:a16="http://schemas.microsoft.com/office/drawing/2014/main" id="{124CA4B4-AAA4-4CF7-8137-E159C7A858CC}"/>
            </a:ext>
          </a:extLst>
        </xdr:cNvPr>
        <xdr:cNvSpPr>
          <a:spLocks noChangeShapeType="1"/>
        </xdr:cNvSpPr>
      </xdr:nvSpPr>
      <xdr:spPr bwMode="auto">
        <a:xfrm>
          <a:off x="5600700" y="3505200"/>
          <a:ext cx="0" cy="304800"/>
        </a:xfrm>
        <a:prstGeom prst="line">
          <a:avLst/>
        </a:prstGeom>
        <a:noFill/>
        <a:ln w="1714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457200</xdr:colOff>
      <xdr:row>26</xdr:row>
      <xdr:rowOff>95250</xdr:rowOff>
    </xdr:from>
    <xdr:to>
      <xdr:col>6</xdr:col>
      <xdr:colOff>628650</xdr:colOff>
      <xdr:row>27</xdr:row>
      <xdr:rowOff>104775</xdr:rowOff>
    </xdr:to>
    <xdr:sp macro="" textlink="">
      <xdr:nvSpPr>
        <xdr:cNvPr id="11" name="Line 19">
          <a:extLst>
            <a:ext uri="{FF2B5EF4-FFF2-40B4-BE49-F238E27FC236}">
              <a16:creationId xmlns:a16="http://schemas.microsoft.com/office/drawing/2014/main" id="{24B9CC40-05B9-476E-A224-D143F156B59B}"/>
            </a:ext>
          </a:extLst>
        </xdr:cNvPr>
        <xdr:cNvSpPr>
          <a:spLocks noChangeShapeType="1"/>
        </xdr:cNvSpPr>
      </xdr:nvSpPr>
      <xdr:spPr bwMode="auto">
        <a:xfrm flipH="1" flipV="1">
          <a:off x="5429250" y="3295650"/>
          <a:ext cx="171450" cy="209550"/>
        </a:xfrm>
        <a:prstGeom prst="line">
          <a:avLst/>
        </a:prstGeom>
        <a:noFill/>
        <a:ln w="1714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809625</xdr:colOff>
      <xdr:row>36</xdr:row>
      <xdr:rowOff>202362</xdr:rowOff>
    </xdr:from>
    <xdr:to>
      <xdr:col>7</xdr:col>
      <xdr:colOff>1946868</xdr:colOff>
      <xdr:row>37</xdr:row>
      <xdr:rowOff>13956</xdr:rowOff>
    </xdr:to>
    <xdr:sp macro="" textlink="">
      <xdr:nvSpPr>
        <xdr:cNvPr id="12" name="Line 20">
          <a:extLst>
            <a:ext uri="{FF2B5EF4-FFF2-40B4-BE49-F238E27FC236}">
              <a16:creationId xmlns:a16="http://schemas.microsoft.com/office/drawing/2014/main" id="{22B62FAB-A7C3-4366-83BD-810C5934A93D}"/>
            </a:ext>
          </a:extLst>
        </xdr:cNvPr>
        <xdr:cNvSpPr>
          <a:spLocks noChangeShapeType="1"/>
        </xdr:cNvSpPr>
      </xdr:nvSpPr>
      <xdr:spPr bwMode="auto">
        <a:xfrm flipH="1" flipV="1">
          <a:off x="7731823" y="9001648"/>
          <a:ext cx="2163012" cy="1395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790575</xdr:colOff>
      <xdr:row>29</xdr:row>
      <xdr:rowOff>0</xdr:rowOff>
    </xdr:from>
    <xdr:to>
      <xdr:col>7</xdr:col>
      <xdr:colOff>352425</xdr:colOff>
      <xdr:row>29</xdr:row>
      <xdr:rowOff>0</xdr:rowOff>
    </xdr:to>
    <xdr:sp macro="" textlink="">
      <xdr:nvSpPr>
        <xdr:cNvPr id="13" name="Line 21">
          <a:extLst>
            <a:ext uri="{FF2B5EF4-FFF2-40B4-BE49-F238E27FC236}">
              <a16:creationId xmlns:a16="http://schemas.microsoft.com/office/drawing/2014/main" id="{9E7DB759-DD2E-4083-8A86-C9A17689202A}"/>
            </a:ext>
          </a:extLst>
        </xdr:cNvPr>
        <xdr:cNvSpPr>
          <a:spLocks noChangeShapeType="1"/>
        </xdr:cNvSpPr>
      </xdr:nvSpPr>
      <xdr:spPr bwMode="auto">
        <a:xfrm flipH="1">
          <a:off x="5762625" y="3800475"/>
          <a:ext cx="3905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304800</xdr:colOff>
      <xdr:row>23</xdr:row>
      <xdr:rowOff>95250</xdr:rowOff>
    </xdr:from>
    <xdr:to>
      <xdr:col>6</xdr:col>
      <xdr:colOff>304800</xdr:colOff>
      <xdr:row>29</xdr:row>
      <xdr:rowOff>9525</xdr:rowOff>
    </xdr:to>
    <xdr:sp macro="" textlink="">
      <xdr:nvSpPr>
        <xdr:cNvPr id="14" name="Line 22">
          <a:extLst>
            <a:ext uri="{FF2B5EF4-FFF2-40B4-BE49-F238E27FC236}">
              <a16:creationId xmlns:a16="http://schemas.microsoft.com/office/drawing/2014/main" id="{AB4873AE-36B3-4F58-B599-C2A73374165D}"/>
            </a:ext>
          </a:extLst>
        </xdr:cNvPr>
        <xdr:cNvSpPr>
          <a:spLocks noChangeShapeType="1"/>
        </xdr:cNvSpPr>
      </xdr:nvSpPr>
      <xdr:spPr bwMode="auto">
        <a:xfrm flipV="1">
          <a:off x="5276850" y="2695575"/>
          <a:ext cx="0" cy="1114425"/>
        </a:xfrm>
        <a:prstGeom prst="line">
          <a:avLst/>
        </a:prstGeom>
        <a:noFill/>
        <a:ln w="17145">
          <a:solidFill>
            <a:srgbClr xmlns:mc="http://schemas.openxmlformats.org/markup-compatibility/2006" xmlns:a14="http://schemas.microsoft.com/office/drawing/2010/main" val="000000" mc:Ignorable="a14" a14:legacySpreadsheetColorIndex="8"/>
          </a:solidFill>
          <a:prstDash val="lgDash"/>
          <a:round/>
          <a:headEnd/>
          <a:tailEnd/>
        </a:ln>
        <a:extLst>
          <a:ext uri="{909E8E84-426E-40DD-AFC4-6F175D3DCCD1}">
            <a14:hiddenFill xmlns:a14="http://schemas.microsoft.com/office/drawing/2010/main">
              <a:noFill/>
            </a14:hiddenFill>
          </a:ext>
        </a:extLst>
      </xdr:spPr>
    </xdr:sp>
    <xdr:clientData/>
  </xdr:twoCellAnchor>
  <xdr:twoCellAnchor>
    <xdr:from>
      <xdr:col>6</xdr:col>
      <xdr:colOff>742950</xdr:colOff>
      <xdr:row>17</xdr:row>
      <xdr:rowOff>104775</xdr:rowOff>
    </xdr:from>
    <xdr:to>
      <xdr:col>6</xdr:col>
      <xdr:colOff>866775</xdr:colOff>
      <xdr:row>17</xdr:row>
      <xdr:rowOff>104775</xdr:rowOff>
    </xdr:to>
    <xdr:sp macro="" textlink="">
      <xdr:nvSpPr>
        <xdr:cNvPr id="15" name="Line 23">
          <a:extLst>
            <a:ext uri="{FF2B5EF4-FFF2-40B4-BE49-F238E27FC236}">
              <a16:creationId xmlns:a16="http://schemas.microsoft.com/office/drawing/2014/main" id="{F3DC2FE1-72B9-4E8E-8462-BD36D7F24659}"/>
            </a:ext>
          </a:extLst>
        </xdr:cNvPr>
        <xdr:cNvSpPr>
          <a:spLocks noChangeShapeType="1"/>
        </xdr:cNvSpPr>
      </xdr:nvSpPr>
      <xdr:spPr bwMode="auto">
        <a:xfrm flipH="1">
          <a:off x="5715000" y="1504950"/>
          <a:ext cx="85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762000</xdr:colOff>
      <xdr:row>24</xdr:row>
      <xdr:rowOff>104775</xdr:rowOff>
    </xdr:from>
    <xdr:to>
      <xdr:col>6</xdr:col>
      <xdr:colOff>885825</xdr:colOff>
      <xdr:row>24</xdr:row>
      <xdr:rowOff>104775</xdr:rowOff>
    </xdr:to>
    <xdr:sp macro="" textlink="">
      <xdr:nvSpPr>
        <xdr:cNvPr id="16" name="Line 24">
          <a:extLst>
            <a:ext uri="{FF2B5EF4-FFF2-40B4-BE49-F238E27FC236}">
              <a16:creationId xmlns:a16="http://schemas.microsoft.com/office/drawing/2014/main" id="{006D5CE7-8830-4042-888F-CAF71DAB5D09}"/>
            </a:ext>
          </a:extLst>
        </xdr:cNvPr>
        <xdr:cNvSpPr>
          <a:spLocks noChangeShapeType="1"/>
        </xdr:cNvSpPr>
      </xdr:nvSpPr>
      <xdr:spPr bwMode="auto">
        <a:xfrm flipH="1">
          <a:off x="5734050" y="2905125"/>
          <a:ext cx="66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361950</xdr:colOff>
      <xdr:row>17</xdr:row>
      <xdr:rowOff>104775</xdr:rowOff>
    </xdr:from>
    <xdr:to>
      <xdr:col>6</xdr:col>
      <xdr:colOff>742950</xdr:colOff>
      <xdr:row>23</xdr:row>
      <xdr:rowOff>161925</xdr:rowOff>
    </xdr:to>
    <xdr:sp macro="" textlink="">
      <xdr:nvSpPr>
        <xdr:cNvPr id="17" name="Line 25">
          <a:extLst>
            <a:ext uri="{FF2B5EF4-FFF2-40B4-BE49-F238E27FC236}">
              <a16:creationId xmlns:a16="http://schemas.microsoft.com/office/drawing/2014/main" id="{CB218EFC-0886-40F2-9AA4-723F2CC90821}"/>
            </a:ext>
          </a:extLst>
        </xdr:cNvPr>
        <xdr:cNvSpPr>
          <a:spLocks noChangeShapeType="1"/>
        </xdr:cNvSpPr>
      </xdr:nvSpPr>
      <xdr:spPr bwMode="auto">
        <a:xfrm flipH="1">
          <a:off x="6419850" y="4876800"/>
          <a:ext cx="381000" cy="1276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6</xdr:col>
      <xdr:colOff>485775</xdr:colOff>
      <xdr:row>24</xdr:row>
      <xdr:rowOff>104775</xdr:rowOff>
    </xdr:from>
    <xdr:to>
      <xdr:col>6</xdr:col>
      <xdr:colOff>762000</xdr:colOff>
      <xdr:row>25</xdr:row>
      <xdr:rowOff>133350</xdr:rowOff>
    </xdr:to>
    <xdr:sp macro="" textlink="">
      <xdr:nvSpPr>
        <xdr:cNvPr id="18" name="Line 26">
          <a:extLst>
            <a:ext uri="{FF2B5EF4-FFF2-40B4-BE49-F238E27FC236}">
              <a16:creationId xmlns:a16="http://schemas.microsoft.com/office/drawing/2014/main" id="{3AD8CBBB-8705-43B1-98F3-F48D04DDFA22}"/>
            </a:ext>
          </a:extLst>
        </xdr:cNvPr>
        <xdr:cNvSpPr>
          <a:spLocks noChangeShapeType="1"/>
        </xdr:cNvSpPr>
      </xdr:nvSpPr>
      <xdr:spPr bwMode="auto">
        <a:xfrm flipH="1">
          <a:off x="5457825" y="2905125"/>
          <a:ext cx="276225" cy="228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6</xdr:col>
      <xdr:colOff>123825</xdr:colOff>
      <xdr:row>31</xdr:row>
      <xdr:rowOff>133350</xdr:rowOff>
    </xdr:from>
    <xdr:to>
      <xdr:col>6</xdr:col>
      <xdr:colOff>342900</xdr:colOff>
      <xdr:row>32</xdr:row>
      <xdr:rowOff>0</xdr:rowOff>
    </xdr:to>
    <xdr:sp macro="" textlink="">
      <xdr:nvSpPr>
        <xdr:cNvPr id="19" name="Flowchart: Direct Access Storage 1">
          <a:extLst>
            <a:ext uri="{FF2B5EF4-FFF2-40B4-BE49-F238E27FC236}">
              <a16:creationId xmlns:a16="http://schemas.microsoft.com/office/drawing/2014/main" id="{89FD7B2F-C063-4409-999D-6B7CF1B3499A}"/>
            </a:ext>
          </a:extLst>
        </xdr:cNvPr>
        <xdr:cNvSpPr>
          <a:spLocks noChangeArrowheads="1"/>
        </xdr:cNvSpPr>
      </xdr:nvSpPr>
      <xdr:spPr bwMode="auto">
        <a:xfrm rot="10800000">
          <a:off x="5095875" y="4333875"/>
          <a:ext cx="219075" cy="66675"/>
        </a:xfrm>
        <a:prstGeom prst="flowChartMagneticDrum">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xdr:col>
      <xdr:colOff>809625</xdr:colOff>
      <xdr:row>33</xdr:row>
      <xdr:rowOff>9525</xdr:rowOff>
    </xdr:from>
    <xdr:to>
      <xdr:col>7</xdr:col>
      <xdr:colOff>1932912</xdr:colOff>
      <xdr:row>33</xdr:row>
      <xdr:rowOff>13956</xdr:rowOff>
    </xdr:to>
    <xdr:cxnSp macro="">
      <xdr:nvCxnSpPr>
        <xdr:cNvPr id="20" name="Straight Connector 3">
          <a:extLst>
            <a:ext uri="{FF2B5EF4-FFF2-40B4-BE49-F238E27FC236}">
              <a16:creationId xmlns:a16="http://schemas.microsoft.com/office/drawing/2014/main" id="{F5AF352D-DD50-442F-841D-05390DCD2AD3}"/>
            </a:ext>
          </a:extLst>
        </xdr:cNvPr>
        <xdr:cNvCxnSpPr>
          <a:cxnSpLocks noChangeShapeType="1"/>
        </xdr:cNvCxnSpPr>
      </xdr:nvCxnSpPr>
      <xdr:spPr bwMode="auto">
        <a:xfrm>
          <a:off x="7731823" y="8215679"/>
          <a:ext cx="2149056" cy="4431"/>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0</xdr:colOff>
      <xdr:row>37</xdr:row>
      <xdr:rowOff>0</xdr:rowOff>
    </xdr:from>
    <xdr:to>
      <xdr:col>6</xdr:col>
      <xdr:colOff>161925</xdr:colOff>
      <xdr:row>37</xdr:row>
      <xdr:rowOff>0</xdr:rowOff>
    </xdr:to>
    <xdr:cxnSp macro="">
      <xdr:nvCxnSpPr>
        <xdr:cNvPr id="21" name="Straight Connector 14">
          <a:extLst>
            <a:ext uri="{FF2B5EF4-FFF2-40B4-BE49-F238E27FC236}">
              <a16:creationId xmlns:a16="http://schemas.microsoft.com/office/drawing/2014/main" id="{548598CB-8FAC-4FE0-B26B-8403F2F488E4}"/>
            </a:ext>
          </a:extLst>
        </xdr:cNvPr>
        <xdr:cNvCxnSpPr>
          <a:cxnSpLocks noChangeShapeType="1"/>
        </xdr:cNvCxnSpPr>
      </xdr:nvCxnSpPr>
      <xdr:spPr bwMode="auto">
        <a:xfrm>
          <a:off x="4972050" y="5400675"/>
          <a:ext cx="161925" cy="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133350</xdr:colOff>
      <xdr:row>23</xdr:row>
      <xdr:rowOff>47625</xdr:rowOff>
    </xdr:from>
    <xdr:to>
      <xdr:col>5</xdr:col>
      <xdr:colOff>142875</xdr:colOff>
      <xdr:row>29</xdr:row>
      <xdr:rowOff>0</xdr:rowOff>
    </xdr:to>
    <xdr:cxnSp macro="">
      <xdr:nvCxnSpPr>
        <xdr:cNvPr id="22" name="Straight Arrow Connector 2">
          <a:extLst>
            <a:ext uri="{FF2B5EF4-FFF2-40B4-BE49-F238E27FC236}">
              <a16:creationId xmlns:a16="http://schemas.microsoft.com/office/drawing/2014/main" id="{48C7721E-1D30-4AC3-B944-CE245249FE6F}"/>
            </a:ext>
          </a:extLst>
        </xdr:cNvPr>
        <xdr:cNvCxnSpPr>
          <a:cxnSpLocks noChangeShapeType="1"/>
        </xdr:cNvCxnSpPr>
      </xdr:nvCxnSpPr>
      <xdr:spPr bwMode="auto">
        <a:xfrm flipH="1" flipV="1">
          <a:off x="4276725" y="2647950"/>
          <a:ext cx="9525" cy="1152525"/>
        </a:xfrm>
        <a:prstGeom prst="straightConnector1">
          <a:avLst/>
        </a:prstGeom>
        <a:noFill/>
        <a:ln w="9525" algn="ctr">
          <a:solidFill>
            <a:srgbClr xmlns:mc="http://schemas.openxmlformats.org/markup-compatibility/2006" xmlns:a14="http://schemas.microsoft.com/office/drawing/2010/main" val="000000" mc:Ignorable="a14" a14:legacySpreadsheetColorIndex="64"/>
          </a:solidFill>
          <a:round/>
          <a:headEnd type="triangle" w="med" len="me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676273</xdr:colOff>
      <xdr:row>21</xdr:row>
      <xdr:rowOff>95250</xdr:rowOff>
    </xdr:from>
    <xdr:to>
      <xdr:col>6</xdr:col>
      <xdr:colOff>0</xdr:colOff>
      <xdr:row>22</xdr:row>
      <xdr:rowOff>152400</xdr:rowOff>
    </xdr:to>
    <xdr:cxnSp macro="">
      <xdr:nvCxnSpPr>
        <xdr:cNvPr id="23" name="Straight Arrow Connector 2">
          <a:extLst>
            <a:ext uri="{FF2B5EF4-FFF2-40B4-BE49-F238E27FC236}">
              <a16:creationId xmlns:a16="http://schemas.microsoft.com/office/drawing/2014/main" id="{52F36734-B060-4B4F-8CF4-A5846B8E178A}"/>
            </a:ext>
          </a:extLst>
        </xdr:cNvPr>
        <xdr:cNvCxnSpPr>
          <a:cxnSpLocks noChangeShapeType="1"/>
          <a:stCxn id="25" idx="0"/>
        </xdr:cNvCxnSpPr>
      </xdr:nvCxnSpPr>
      <xdr:spPr bwMode="auto">
        <a:xfrm>
          <a:off x="5810248" y="5686425"/>
          <a:ext cx="247652" cy="257175"/>
        </a:xfrm>
        <a:prstGeom prst="straightConnector1">
          <a:avLst/>
        </a:prstGeom>
        <a:noFill/>
        <a:ln w="9525" algn="ctr">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1041400</xdr:colOff>
      <xdr:row>50</xdr:row>
      <xdr:rowOff>148951</xdr:rowOff>
    </xdr:from>
    <xdr:to>
      <xdr:col>6</xdr:col>
      <xdr:colOff>995617</xdr:colOff>
      <xdr:row>52</xdr:row>
      <xdr:rowOff>38100</xdr:rowOff>
    </xdr:to>
    <xdr:cxnSp macro="">
      <xdr:nvCxnSpPr>
        <xdr:cNvPr id="24" name="Straight Arrow Connector 2">
          <a:extLst>
            <a:ext uri="{FF2B5EF4-FFF2-40B4-BE49-F238E27FC236}">
              <a16:creationId xmlns:a16="http://schemas.microsoft.com/office/drawing/2014/main" id="{CB314B25-3BFB-4885-8251-66C0953E3E82}"/>
            </a:ext>
          </a:extLst>
        </xdr:cNvPr>
        <xdr:cNvCxnSpPr>
          <a:cxnSpLocks noChangeShapeType="1"/>
        </xdr:cNvCxnSpPr>
      </xdr:nvCxnSpPr>
      <xdr:spPr bwMode="auto">
        <a:xfrm flipV="1">
          <a:off x="6908800" y="11972651"/>
          <a:ext cx="1008317" cy="308249"/>
        </a:xfrm>
        <a:prstGeom prst="straightConnector1">
          <a:avLst/>
        </a:prstGeom>
        <a:noFill/>
        <a:ln w="9525" algn="ctr">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523874</xdr:colOff>
      <xdr:row>21</xdr:row>
      <xdr:rowOff>85726</xdr:rowOff>
    </xdr:from>
    <xdr:to>
      <xdr:col>5</xdr:col>
      <xdr:colOff>676273</xdr:colOff>
      <xdr:row>21</xdr:row>
      <xdr:rowOff>95250</xdr:rowOff>
    </xdr:to>
    <xdr:sp macro="" textlink="">
      <xdr:nvSpPr>
        <xdr:cNvPr id="25" name="Line 23">
          <a:extLst>
            <a:ext uri="{FF2B5EF4-FFF2-40B4-BE49-F238E27FC236}">
              <a16:creationId xmlns:a16="http://schemas.microsoft.com/office/drawing/2014/main" id="{18682E6F-3AD0-4949-AA11-0D9D149752FE}"/>
            </a:ext>
          </a:extLst>
        </xdr:cNvPr>
        <xdr:cNvSpPr>
          <a:spLocks noChangeShapeType="1"/>
        </xdr:cNvSpPr>
      </xdr:nvSpPr>
      <xdr:spPr bwMode="auto">
        <a:xfrm flipH="1" flipV="1">
          <a:off x="5657849" y="5676901"/>
          <a:ext cx="152399" cy="952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857250</xdr:colOff>
      <xdr:row>33</xdr:row>
      <xdr:rowOff>9525</xdr:rowOff>
    </xdr:from>
    <xdr:to>
      <xdr:col>6</xdr:col>
      <xdr:colOff>866776</xdr:colOff>
      <xdr:row>37</xdr:row>
      <xdr:rowOff>9526</xdr:rowOff>
    </xdr:to>
    <xdr:cxnSp macro="">
      <xdr:nvCxnSpPr>
        <xdr:cNvPr id="26" name="Straight Arrow Connector 2">
          <a:extLst>
            <a:ext uri="{FF2B5EF4-FFF2-40B4-BE49-F238E27FC236}">
              <a16:creationId xmlns:a16="http://schemas.microsoft.com/office/drawing/2014/main" id="{D54E5A30-7436-4CFA-A41C-C4D59FE648FD}"/>
            </a:ext>
          </a:extLst>
        </xdr:cNvPr>
        <xdr:cNvCxnSpPr>
          <a:cxnSpLocks noChangeShapeType="1"/>
        </xdr:cNvCxnSpPr>
      </xdr:nvCxnSpPr>
      <xdr:spPr bwMode="auto">
        <a:xfrm flipH="1" flipV="1">
          <a:off x="6915150" y="8782050"/>
          <a:ext cx="9526" cy="800101"/>
        </a:xfrm>
        <a:prstGeom prst="straightConnector1">
          <a:avLst/>
        </a:prstGeom>
        <a:noFill/>
        <a:ln w="9525" algn="ctr">
          <a:solidFill>
            <a:srgbClr xmlns:mc="http://schemas.openxmlformats.org/markup-compatibility/2006" xmlns:a14="http://schemas.microsoft.com/office/drawing/2010/main" val="000000" mc:Ignorable="a14" a14:legacySpreadsheetColorIndex="64"/>
          </a:solidFill>
          <a:round/>
          <a:headEnd type="triangle" w="med" len="me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xdr:col>
      <xdr:colOff>1022625</xdr:colOff>
      <xdr:row>80</xdr:row>
      <xdr:rowOff>86171</xdr:rowOff>
    </xdr:from>
    <xdr:to>
      <xdr:col>5</xdr:col>
      <xdr:colOff>873716</xdr:colOff>
      <xdr:row>82</xdr:row>
      <xdr:rowOff>145806</xdr:rowOff>
    </xdr:to>
    <xdr:sp macro="" textlink="">
      <xdr:nvSpPr>
        <xdr:cNvPr id="28" name="TextBox 27">
          <a:hlinkClick xmlns:r="http://schemas.openxmlformats.org/officeDocument/2006/relationships" r:id="rId1"/>
          <a:extLst>
            <a:ext uri="{FF2B5EF4-FFF2-40B4-BE49-F238E27FC236}">
              <a16:creationId xmlns:a16="http://schemas.microsoft.com/office/drawing/2014/main" id="{19AB456B-764E-4A55-A908-A858BEC81B38}"/>
            </a:ext>
          </a:extLst>
        </xdr:cNvPr>
        <xdr:cNvSpPr txBox="1"/>
      </xdr:nvSpPr>
      <xdr:spPr>
        <a:xfrm>
          <a:off x="5848625" y="19016642"/>
          <a:ext cx="911915" cy="47798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600" b="1" baseline="0"/>
            <a:t>&lt; BACK </a:t>
          </a:r>
          <a:endParaRPr lang="en-US" sz="1600" b="1"/>
        </a:p>
      </xdr:txBody>
    </xdr:sp>
    <xdr:clientData/>
  </xdr:twoCellAnchor>
  <xdr:oneCellAnchor>
    <xdr:from>
      <xdr:col>0</xdr:col>
      <xdr:colOff>0</xdr:colOff>
      <xdr:row>1</xdr:row>
      <xdr:rowOff>51954</xdr:rowOff>
    </xdr:from>
    <xdr:ext cx="3142384" cy="1014793"/>
    <xdr:pic>
      <xdr:nvPicPr>
        <xdr:cNvPr id="37" name="Picture 36">
          <a:extLst>
            <a:ext uri="{FF2B5EF4-FFF2-40B4-BE49-F238E27FC236}">
              <a16:creationId xmlns:a16="http://schemas.microsoft.com/office/drawing/2014/main" id="{A0BFFF05-B1ED-4CAD-8C82-675F62B9816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28179"/>
          <a:ext cx="3142384" cy="101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8</xdr:col>
      <xdr:colOff>419100</xdr:colOff>
      <xdr:row>1</xdr:row>
      <xdr:rowOff>123825</xdr:rowOff>
    </xdr:from>
    <xdr:to>
      <xdr:col>11</xdr:col>
      <xdr:colOff>619125</xdr:colOff>
      <xdr:row>1</xdr:row>
      <xdr:rowOff>247650</xdr:rowOff>
    </xdr:to>
    <xdr:sp macro="" textlink="">
      <xdr:nvSpPr>
        <xdr:cNvPr id="38" name="Text Box 4">
          <a:extLst>
            <a:ext uri="{FF2B5EF4-FFF2-40B4-BE49-F238E27FC236}">
              <a16:creationId xmlns:a16="http://schemas.microsoft.com/office/drawing/2014/main" id="{76B1D443-52B9-46C3-A33F-C7BF41021AE7}"/>
            </a:ext>
          </a:extLst>
        </xdr:cNvPr>
        <xdr:cNvSpPr txBox="1">
          <a:spLocks noChangeArrowheads="1"/>
        </xdr:cNvSpPr>
      </xdr:nvSpPr>
      <xdr:spPr bwMode="auto">
        <a:xfrm>
          <a:off x="8429625" y="371475"/>
          <a:ext cx="2428875" cy="123825"/>
        </a:xfrm>
        <a:prstGeom prst="rect">
          <a:avLst/>
        </a:prstGeom>
        <a:solidFill>
          <a:srgbClr val="FFFFFF">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lgn="r">
            <a:spcBef>
              <a:spcPts val="0"/>
            </a:spcBef>
            <a:spcAft>
              <a:spcPts val="0"/>
            </a:spcAft>
          </a:pPr>
          <a:r>
            <a:rPr lang="it-IT" sz="1100" i="1">
              <a:effectLst/>
              <a:latin typeface="Arial" panose="020B0604020202020204" pitchFamily="34" charset="0"/>
              <a:ea typeface="Times New Roman" panose="02020603050405020304" pitchFamily="18" charset="0"/>
            </a:rPr>
            <a:t>13630 San Antonio Dr.</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100" i="1">
              <a:effectLst/>
              <a:latin typeface="Arial" panose="020B0604020202020204" pitchFamily="34" charset="0"/>
              <a:ea typeface="Times New Roman" panose="02020603050405020304" pitchFamily="18" charset="0"/>
            </a:rPr>
            <a:t>Norwalk, CA 90650</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100" i="1">
              <a:effectLst/>
              <a:latin typeface="Arial" panose="020B0604020202020204" pitchFamily="34" charset="0"/>
              <a:ea typeface="Times New Roman" panose="02020603050405020304" pitchFamily="18" charset="0"/>
            </a:rPr>
            <a:t>Phone: 562-364-7430</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100" i="1">
              <a:effectLst/>
              <a:latin typeface="Arial" panose="020B0604020202020204" pitchFamily="34" charset="0"/>
              <a:ea typeface="Times New Roman" panose="02020603050405020304" pitchFamily="18" charset="0"/>
            </a:rPr>
            <a:t>Fax: 562-474-1327</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100" i="1" u="sng">
              <a:solidFill>
                <a:srgbClr val="0563C1"/>
              </a:solidFill>
              <a:effectLst/>
              <a:latin typeface="Arial" panose="020B0604020202020204" pitchFamily="34" charset="0"/>
              <a:ea typeface="Times New Roman" panose="02020603050405020304" pitchFamily="18" charset="0"/>
            </a:rPr>
            <a:t>www.weilaquatronics.com</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200" i="1">
              <a:effectLst/>
              <a:latin typeface="Arial" panose="020B0604020202020204" pitchFamily="34" charset="0"/>
              <a:ea typeface="Times New Roman" panose="02020603050405020304" pitchFamily="18" charset="0"/>
            </a:rPr>
            <a:t> </a:t>
          </a:r>
          <a:endParaRPr lang="en-US" sz="1200">
            <a:effectLst/>
            <a:latin typeface="Times New Roman" panose="02020603050405020304" pitchFamily="18" charset="0"/>
            <a:ea typeface="Times New Roman" panose="02020603050405020304" pitchFamily="18" charset="0"/>
          </a:endParaRPr>
        </a:p>
        <a:p>
          <a:pPr marL="0" marR="0" algn="r">
            <a:spcBef>
              <a:spcPts val="0"/>
            </a:spcBef>
            <a:spcAft>
              <a:spcPts val="0"/>
            </a:spcAft>
          </a:pPr>
          <a:r>
            <a:rPr lang="it-IT" sz="1200">
              <a:effectLst/>
              <a:latin typeface="Times New Roman" panose="02020603050405020304" pitchFamily="18" charset="0"/>
              <a:ea typeface="Times New Roman" panose="02020603050405020304" pitchFamily="18" charset="0"/>
            </a:rPr>
            <a:t> </a:t>
          </a:r>
          <a:endParaRPr lang="en-US" sz="1200">
            <a:effectLst/>
            <a:latin typeface="Times New Roman" panose="02020603050405020304" pitchFamily="18" charset="0"/>
            <a:ea typeface="Times New Roman" panose="02020603050405020304" pitchFamily="18" charset="0"/>
          </a:endParaRPr>
        </a:p>
      </xdr:txBody>
    </xdr:sp>
    <xdr:clientData/>
  </xdr:twoCellAnchor>
  <xdr:twoCellAnchor>
    <xdr:from>
      <xdr:col>3</xdr:col>
      <xdr:colOff>914401</xdr:colOff>
      <xdr:row>33</xdr:row>
      <xdr:rowOff>76200</xdr:rowOff>
    </xdr:from>
    <xdr:to>
      <xdr:col>4</xdr:col>
      <xdr:colOff>304805</xdr:colOff>
      <xdr:row>38</xdr:row>
      <xdr:rowOff>114300</xdr:rowOff>
    </xdr:to>
    <xdr:cxnSp macro="">
      <xdr:nvCxnSpPr>
        <xdr:cNvPr id="42" name="Connector: Elbow 41">
          <a:extLst>
            <a:ext uri="{FF2B5EF4-FFF2-40B4-BE49-F238E27FC236}">
              <a16:creationId xmlns:a16="http://schemas.microsoft.com/office/drawing/2014/main" id="{051DEA1E-32C2-8659-4288-1481FFB45BBD}"/>
            </a:ext>
          </a:extLst>
        </xdr:cNvPr>
        <xdr:cNvCxnSpPr/>
      </xdr:nvCxnSpPr>
      <xdr:spPr>
        <a:xfrm rot="5400000">
          <a:off x="3838578" y="9239248"/>
          <a:ext cx="1038225" cy="314329"/>
        </a:xfrm>
        <a:prstGeom prst="bentConnector3">
          <a:avLst>
            <a:gd name="adj1" fmla="val 100459"/>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2</v>
    <v>2</v>
  </rv>
  <rv s="1">
    <v>2</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948479A-4FAF-4951-8D1C-E336100D11B0}" name="Table1" displayName="Table1" ref="R1:R3" totalsRowShown="0" headerRowDxfId="18" dataDxfId="17">
  <autoFilter ref="R1:R3" xr:uid="{3948479A-4FAF-4951-8D1C-E336100D11B0}"/>
  <tableColumns count="1">
    <tableColumn id="1" xr3:uid="{42F7F423-2887-4B3F-940D-B5F2A237151B}" name="Shape" dataDxfId="16"/>
  </tableColumns>
  <tableStyleInfo name="TableStyleLight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615B40-703E-4856-A6FB-4A0E71DAD47B}" name="Table2" displayName="Table2" ref="S1:S3" totalsRowShown="0" headerRowDxfId="15" dataDxfId="14">
  <autoFilter ref="S1:S3" xr:uid="{6E615B40-703E-4856-A6FB-4A0E71DAD47B}"/>
  <tableColumns count="1">
    <tableColumn id="1" xr3:uid="{8E78DF9A-1411-42B8-8304-EF29E63774DC}" name="Circular List" dataDxfId="13"/>
  </tableColumns>
  <tableStyleInfo name="TableStyleLight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1CE6FE0-15B0-4F8E-9E75-ABC88D49EE84}" name="Table3" displayName="Table3" ref="T1:T2" totalsRowShown="0" headerRowDxfId="12" dataDxfId="11">
  <autoFilter ref="T1:T2" xr:uid="{41CE6FE0-15B0-4F8E-9E75-ABC88D49EE84}"/>
  <tableColumns count="1">
    <tableColumn id="1" xr3:uid="{536D5499-FAD2-46BE-B167-BEC16EA42578}" name="Square List" dataDxfId="10"/>
  </tableColumns>
  <tableStyleInfo name="TableStyleLight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11F09-FCE4-4A5E-B774-F75E78CFA48A}">
  <sheetPr codeName="Sheet1">
    <pageSetUpPr fitToPage="1"/>
  </sheetPr>
  <dimension ref="A1:T41"/>
  <sheetViews>
    <sheetView tabSelected="1" zoomScaleNormal="100" workbookViewId="0">
      <selection activeCell="A22" sqref="A22:C22"/>
    </sheetView>
  </sheetViews>
  <sheetFormatPr defaultColWidth="9.140625" defaultRowHeight="15" x14ac:dyDescent="0.25"/>
  <cols>
    <col min="1" max="1" width="15.42578125" style="53" customWidth="1"/>
    <col min="2" max="2" width="9.140625" style="53"/>
    <col min="3" max="3" width="10.42578125" style="53" customWidth="1"/>
    <col min="4" max="11" width="9.140625" style="53"/>
    <col min="12" max="13" width="9.140625" style="53" customWidth="1"/>
    <col min="14" max="14" width="9.140625" style="63"/>
    <col min="15" max="15" width="9.140625" style="53" hidden="1" customWidth="1"/>
    <col min="16" max="17" width="16" style="53" hidden="1" customWidth="1"/>
    <col min="18" max="18" width="16.28515625" style="53" hidden="1" customWidth="1"/>
    <col min="19" max="19" width="11.7109375" style="53" hidden="1" customWidth="1"/>
    <col min="20" max="20" width="11.140625" style="53" hidden="1" customWidth="1"/>
    <col min="21" max="16384" width="9.140625" style="53"/>
  </cols>
  <sheetData>
    <row r="1" spans="1:20" ht="21.75" thickBot="1" x14ac:dyDescent="0.4">
      <c r="A1" s="202" t="s">
        <v>107</v>
      </c>
      <c r="B1" s="202"/>
      <c r="C1" s="202"/>
      <c r="D1" s="202"/>
      <c r="E1" s="202"/>
      <c r="F1" s="202"/>
      <c r="G1" s="202"/>
      <c r="H1" s="202"/>
      <c r="I1" s="202"/>
      <c r="J1" s="202"/>
      <c r="K1" s="202"/>
      <c r="L1" s="202"/>
      <c r="M1" s="202"/>
      <c r="N1" s="203"/>
      <c r="R1" s="53" t="s">
        <v>169</v>
      </c>
      <c r="S1" s="53" t="s">
        <v>170</v>
      </c>
      <c r="T1" s="53" t="s">
        <v>171</v>
      </c>
    </row>
    <row r="2" spans="1:20" ht="86.25" customHeight="1" thickBot="1" x14ac:dyDescent="0.3">
      <c r="A2" s="209"/>
      <c r="B2" s="210"/>
      <c r="C2" s="210"/>
      <c r="D2" s="210"/>
      <c r="E2" s="210"/>
      <c r="F2" s="210"/>
      <c r="G2" s="210"/>
      <c r="H2" s="210"/>
      <c r="I2" s="210"/>
      <c r="J2" s="210"/>
      <c r="K2" s="210"/>
      <c r="L2" s="210"/>
      <c r="M2" s="210"/>
      <c r="N2" s="211"/>
      <c r="O2" s="53" t="s">
        <v>165</v>
      </c>
      <c r="P2" s="53" t="s">
        <v>167</v>
      </c>
      <c r="R2" s="53" t="s">
        <v>165</v>
      </c>
      <c r="S2" s="53" t="s">
        <v>53</v>
      </c>
      <c r="T2" s="53" t="s">
        <v>54</v>
      </c>
    </row>
    <row r="3" spans="1:20" ht="19.5" thickBot="1" x14ac:dyDescent="0.35">
      <c r="A3" s="217" t="s">
        <v>0</v>
      </c>
      <c r="B3" s="218"/>
      <c r="C3" s="218"/>
      <c r="D3" s="218"/>
      <c r="E3" s="219"/>
      <c r="F3" s="219"/>
      <c r="G3" s="219"/>
      <c r="H3" s="219"/>
      <c r="I3" s="219"/>
      <c r="J3" s="219"/>
      <c r="K3" s="219"/>
      <c r="L3" s="219"/>
      <c r="M3" s="219"/>
      <c r="N3" s="220"/>
      <c r="O3" s="53" t="s">
        <v>53</v>
      </c>
      <c r="P3" s="53" t="s">
        <v>54</v>
      </c>
      <c r="Q3" s="53" t="s">
        <v>53</v>
      </c>
      <c r="R3" s="53" t="s">
        <v>172</v>
      </c>
      <c r="S3" s="53" t="s">
        <v>54</v>
      </c>
    </row>
    <row r="4" spans="1:20" x14ac:dyDescent="0.25">
      <c r="A4" s="54" t="s">
        <v>1</v>
      </c>
      <c r="B4" s="204" t="s">
        <v>108</v>
      </c>
      <c r="C4" s="205"/>
      <c r="D4" s="205"/>
      <c r="E4" s="206"/>
      <c r="F4" s="206"/>
      <c r="G4" s="206"/>
      <c r="H4" s="206"/>
      <c r="I4" s="206"/>
      <c r="J4" s="206"/>
      <c r="K4" s="206"/>
      <c r="L4" s="206"/>
      <c r="M4" s="206"/>
      <c r="N4" s="207"/>
      <c r="O4" s="53" t="s">
        <v>54</v>
      </c>
      <c r="Q4" s="53" t="s">
        <v>54</v>
      </c>
    </row>
    <row r="5" spans="1:20" x14ac:dyDescent="0.25">
      <c r="A5" s="55" t="s">
        <v>2</v>
      </c>
      <c r="B5" s="208"/>
      <c r="C5" s="141"/>
      <c r="D5" s="141"/>
      <c r="E5" s="141"/>
      <c r="F5" s="141"/>
      <c r="G5" s="141"/>
      <c r="H5" s="141"/>
      <c r="I5" s="141"/>
      <c r="J5" s="141"/>
      <c r="K5" s="141"/>
      <c r="L5" s="141"/>
      <c r="M5" s="141"/>
      <c r="N5" s="142"/>
    </row>
    <row r="6" spans="1:20" x14ac:dyDescent="0.25">
      <c r="A6" s="56" t="s">
        <v>3</v>
      </c>
      <c r="B6" s="140"/>
      <c r="C6" s="141"/>
      <c r="D6" s="141"/>
      <c r="E6" s="141"/>
      <c r="F6" s="141"/>
      <c r="G6" s="141"/>
      <c r="H6" s="141"/>
      <c r="I6" s="141"/>
      <c r="J6" s="141"/>
      <c r="K6" s="141"/>
      <c r="L6" s="141"/>
      <c r="M6" s="141"/>
      <c r="N6" s="142"/>
    </row>
    <row r="7" spans="1:20" x14ac:dyDescent="0.25">
      <c r="A7" s="56" t="s">
        <v>4</v>
      </c>
      <c r="B7" s="140"/>
      <c r="C7" s="141"/>
      <c r="D7" s="141"/>
      <c r="E7" s="141"/>
      <c r="F7" s="141"/>
      <c r="G7" s="141"/>
      <c r="H7" s="141"/>
      <c r="I7" s="141"/>
      <c r="J7" s="141"/>
      <c r="K7" s="141"/>
      <c r="L7" s="141"/>
      <c r="M7" s="141"/>
      <c r="N7" s="142"/>
    </row>
    <row r="8" spans="1:20" s="58" customFormat="1" ht="30" x14ac:dyDescent="0.25">
      <c r="A8" s="57" t="s">
        <v>113</v>
      </c>
      <c r="B8" s="232"/>
      <c r="C8" s="233"/>
      <c r="D8" s="233"/>
      <c r="E8" s="233"/>
      <c r="F8" s="233"/>
      <c r="G8" s="233"/>
      <c r="H8" s="233"/>
      <c r="I8" s="233"/>
      <c r="J8" s="233"/>
      <c r="K8" s="233"/>
      <c r="L8" s="233"/>
      <c r="M8" s="233"/>
      <c r="N8" s="234"/>
    </row>
    <row r="9" spans="1:20" s="58" customFormat="1" ht="14.45" customHeight="1" x14ac:dyDescent="0.25">
      <c r="A9" s="72" t="s">
        <v>135</v>
      </c>
      <c r="B9" s="73"/>
      <c r="C9" s="118" t="s">
        <v>142</v>
      </c>
      <c r="D9" s="119"/>
      <c r="E9" s="119"/>
      <c r="F9" s="119"/>
      <c r="G9" s="119"/>
      <c r="H9" s="119"/>
      <c r="I9" s="119"/>
      <c r="J9" s="119"/>
      <c r="K9" s="119"/>
      <c r="L9" s="119"/>
      <c r="M9" s="119"/>
      <c r="N9" s="120"/>
    </row>
    <row r="10" spans="1:20" ht="15.75" thickBot="1" x14ac:dyDescent="0.3">
      <c r="A10" s="59" t="s">
        <v>9</v>
      </c>
      <c r="B10" s="133"/>
      <c r="C10" s="134"/>
      <c r="D10" s="134"/>
      <c r="E10" s="134"/>
      <c r="F10" s="134"/>
      <c r="G10" s="134"/>
      <c r="H10" s="134"/>
      <c r="I10" s="134"/>
      <c r="J10" s="134"/>
      <c r="K10" s="134"/>
      <c r="L10" s="134"/>
      <c r="M10" s="134"/>
      <c r="N10" s="135"/>
    </row>
    <row r="11" spans="1:20" x14ac:dyDescent="0.25">
      <c r="A11" s="60" t="s">
        <v>5</v>
      </c>
      <c r="B11" s="221"/>
      <c r="C11" s="222"/>
      <c r="D11" s="222"/>
      <c r="E11" s="222"/>
      <c r="F11" s="222"/>
      <c r="G11" s="222"/>
      <c r="H11" s="222"/>
      <c r="I11" s="222"/>
      <c r="J11" s="222"/>
      <c r="K11" s="222"/>
      <c r="L11" s="222"/>
      <c r="M11" s="222"/>
      <c r="N11" s="223"/>
    </row>
    <row r="12" spans="1:20" x14ac:dyDescent="0.25">
      <c r="A12" s="61" t="s">
        <v>6</v>
      </c>
      <c r="B12" s="224"/>
      <c r="C12" s="225"/>
      <c r="D12" s="225"/>
      <c r="E12" s="225"/>
      <c r="F12" s="225"/>
      <c r="G12" s="225"/>
      <c r="H12" s="225"/>
      <c r="I12" s="225"/>
      <c r="J12" s="225"/>
      <c r="K12" s="225"/>
      <c r="L12" s="225"/>
      <c r="M12" s="225"/>
      <c r="N12" s="226"/>
    </row>
    <row r="13" spans="1:20" x14ac:dyDescent="0.25">
      <c r="A13" s="62" t="s">
        <v>7</v>
      </c>
      <c r="B13" s="200"/>
      <c r="C13" s="227"/>
      <c r="D13" s="227"/>
      <c r="E13" s="227"/>
      <c r="F13" s="227"/>
      <c r="G13" s="227"/>
      <c r="H13" s="227"/>
      <c r="I13" s="227"/>
      <c r="J13" s="227"/>
      <c r="K13" s="227"/>
      <c r="L13" s="227"/>
      <c r="M13" s="227"/>
      <c r="N13" s="228"/>
    </row>
    <row r="14" spans="1:20" ht="16.5" thickBot="1" x14ac:dyDescent="0.3">
      <c r="A14" s="59" t="s">
        <v>8</v>
      </c>
      <c r="B14" s="229"/>
      <c r="C14" s="230"/>
      <c r="D14" s="230"/>
      <c r="E14" s="230"/>
      <c r="F14" s="230"/>
      <c r="G14" s="230"/>
      <c r="H14" s="230"/>
      <c r="I14" s="230"/>
      <c r="J14" s="230"/>
      <c r="K14" s="230"/>
      <c r="L14" s="230"/>
      <c r="M14" s="230"/>
      <c r="N14" s="231"/>
    </row>
    <row r="15" spans="1:20" ht="15.75" customHeight="1" thickTop="1" thickBot="1" x14ac:dyDescent="0.3">
      <c r="A15" s="161" t="s">
        <v>144</v>
      </c>
      <c r="B15" s="162"/>
      <c r="C15" s="162"/>
      <c r="D15" s="162"/>
      <c r="E15" s="162"/>
      <c r="F15" s="162"/>
      <c r="G15" s="162"/>
      <c r="H15" s="162"/>
      <c r="I15" s="162"/>
      <c r="J15" s="162"/>
      <c r="K15" s="162"/>
      <c r="L15" s="162"/>
      <c r="M15" s="162"/>
      <c r="N15" s="165"/>
    </row>
    <row r="16" spans="1:20" ht="15.75" thickTop="1" x14ac:dyDescent="0.25">
      <c r="A16" s="121" t="s">
        <v>12</v>
      </c>
      <c r="B16" s="122"/>
      <c r="C16" s="123"/>
      <c r="D16" s="175"/>
      <c r="E16" s="176"/>
      <c r="F16" s="176"/>
      <c r="G16" s="177"/>
      <c r="H16" s="169" t="s">
        <v>115</v>
      </c>
      <c r="I16" s="170"/>
      <c r="J16" s="171"/>
      <c r="K16" s="152"/>
      <c r="L16" s="153"/>
      <c r="M16" s="153"/>
      <c r="N16" s="154"/>
    </row>
    <row r="17" spans="1:14" x14ac:dyDescent="0.25">
      <c r="A17" s="124" t="s">
        <v>114</v>
      </c>
      <c r="B17" s="125"/>
      <c r="C17" s="126"/>
      <c r="D17" s="140"/>
      <c r="E17" s="141"/>
      <c r="F17" s="141"/>
      <c r="G17" s="142"/>
      <c r="H17" s="143" t="s">
        <v>147</v>
      </c>
      <c r="I17" s="131"/>
      <c r="J17" s="132"/>
      <c r="K17" s="144"/>
      <c r="L17" s="141"/>
      <c r="M17" s="141"/>
      <c r="N17" s="142"/>
    </row>
    <row r="18" spans="1:14" x14ac:dyDescent="0.25">
      <c r="A18" s="124" t="s">
        <v>10</v>
      </c>
      <c r="B18" s="125"/>
      <c r="C18" s="126"/>
      <c r="D18" s="140"/>
      <c r="E18" s="141"/>
      <c r="F18" s="141"/>
      <c r="G18" s="142"/>
      <c r="H18" s="143" t="s">
        <v>116</v>
      </c>
      <c r="I18" s="131"/>
      <c r="J18" s="132"/>
      <c r="K18" s="144"/>
      <c r="L18" s="141"/>
      <c r="M18" s="141"/>
      <c r="N18" s="142"/>
    </row>
    <row r="19" spans="1:14" x14ac:dyDescent="0.25">
      <c r="A19" s="124" t="s">
        <v>14</v>
      </c>
      <c r="B19" s="125"/>
      <c r="C19" s="126"/>
      <c r="D19" s="140"/>
      <c r="E19" s="141"/>
      <c r="F19" s="141"/>
      <c r="G19" s="142"/>
      <c r="H19" s="172" t="s">
        <v>117</v>
      </c>
      <c r="I19" s="173"/>
      <c r="J19" s="174"/>
      <c r="K19" s="183"/>
      <c r="L19" s="184"/>
      <c r="M19" s="184"/>
      <c r="N19" s="185"/>
    </row>
    <row r="20" spans="1:14" x14ac:dyDescent="0.25">
      <c r="A20" s="124" t="s">
        <v>13</v>
      </c>
      <c r="B20" s="125"/>
      <c r="C20" s="126"/>
      <c r="D20" s="140"/>
      <c r="E20" s="141"/>
      <c r="F20" s="141"/>
      <c r="G20" s="192"/>
      <c r="H20" s="178" t="s">
        <v>150</v>
      </c>
      <c r="I20" s="179"/>
      <c r="J20" s="180"/>
      <c r="K20" s="181"/>
      <c r="L20" s="131"/>
      <c r="M20" s="131"/>
      <c r="N20" s="182"/>
    </row>
    <row r="21" spans="1:14" x14ac:dyDescent="0.25">
      <c r="A21" s="193" t="s">
        <v>11</v>
      </c>
      <c r="B21" s="194"/>
      <c r="C21" s="195"/>
      <c r="D21" s="166"/>
      <c r="E21" s="167"/>
      <c r="F21" s="167"/>
      <c r="G21" s="168"/>
      <c r="H21" s="178" t="s">
        <v>151</v>
      </c>
      <c r="I21" s="131"/>
      <c r="J21" s="132"/>
      <c r="K21" s="196"/>
      <c r="L21" s="196"/>
      <c r="M21" s="196"/>
      <c r="N21" s="197"/>
    </row>
    <row r="22" spans="1:14" x14ac:dyDescent="0.25">
      <c r="A22" s="124"/>
      <c r="B22" s="198"/>
      <c r="C22" s="199"/>
      <c r="D22" s="200"/>
      <c r="E22" s="179"/>
      <c r="F22" s="179"/>
      <c r="G22" s="201"/>
      <c r="H22" s="147" t="s">
        <v>15</v>
      </c>
      <c r="I22" s="148"/>
      <c r="J22" s="149"/>
      <c r="K22" s="186"/>
      <c r="L22" s="187"/>
      <c r="M22" s="187"/>
      <c r="N22" s="188"/>
    </row>
    <row r="23" spans="1:14" ht="15.75" thickBot="1" x14ac:dyDescent="0.3">
      <c r="A23" s="125"/>
      <c r="B23" s="198"/>
      <c r="C23" s="199"/>
      <c r="D23" s="200"/>
      <c r="E23" s="179"/>
      <c r="F23" s="179"/>
      <c r="G23" s="201"/>
      <c r="H23" s="150"/>
      <c r="I23" s="150"/>
      <c r="J23" s="151"/>
      <c r="K23" s="189"/>
      <c r="L23" s="190"/>
      <c r="M23" s="190"/>
      <c r="N23" s="191"/>
    </row>
    <row r="24" spans="1:14" ht="16.5" thickTop="1" thickBot="1" x14ac:dyDescent="0.3">
      <c r="A24" s="145" t="s">
        <v>39</v>
      </c>
      <c r="B24" s="145"/>
      <c r="C24" s="145"/>
      <c r="D24" s="145"/>
      <c r="E24" s="145"/>
      <c r="F24" s="145"/>
      <c r="G24" s="146"/>
      <c r="H24" s="136" t="s">
        <v>40</v>
      </c>
      <c r="I24" s="137"/>
      <c r="J24" s="137"/>
      <c r="K24" s="138"/>
      <c r="L24" s="138"/>
      <c r="M24" s="138"/>
      <c r="N24" s="139"/>
    </row>
    <row r="25" spans="1:14" ht="15.75" thickTop="1" x14ac:dyDescent="0.25">
      <c r="A25" s="241" t="s">
        <v>119</v>
      </c>
      <c r="B25" s="242"/>
      <c r="C25" s="243"/>
      <c r="D25" s="175"/>
      <c r="E25" s="176"/>
      <c r="F25" s="176"/>
      <c r="G25" s="177"/>
      <c r="H25" s="169" t="s">
        <v>118</v>
      </c>
      <c r="I25" s="170"/>
      <c r="J25" s="171"/>
      <c r="K25" s="152"/>
      <c r="L25" s="153"/>
      <c r="M25" s="153"/>
      <c r="N25" s="154"/>
    </row>
    <row r="26" spans="1:14" x14ac:dyDescent="0.25">
      <c r="A26" s="124" t="s">
        <v>120</v>
      </c>
      <c r="B26" s="125"/>
      <c r="C26" s="126"/>
      <c r="D26" s="140"/>
      <c r="E26" s="141"/>
      <c r="F26" s="141"/>
      <c r="G26" s="142"/>
      <c r="H26" s="143" t="s">
        <v>121</v>
      </c>
      <c r="I26" s="131"/>
      <c r="J26" s="132"/>
      <c r="K26" s="144"/>
      <c r="L26" s="141"/>
      <c r="M26" s="141"/>
      <c r="N26" s="142"/>
    </row>
    <row r="27" spans="1:14" ht="30.75" customHeight="1" thickBot="1" x14ac:dyDescent="0.3">
      <c r="A27" s="235" t="s">
        <v>43</v>
      </c>
      <c r="B27" s="236"/>
      <c r="C27" s="237"/>
      <c r="D27" s="238"/>
      <c r="E27" s="158"/>
      <c r="F27" s="158"/>
      <c r="G27" s="239"/>
      <c r="H27" s="240"/>
      <c r="I27" s="158"/>
      <c r="J27" s="156"/>
      <c r="K27" s="144"/>
      <c r="L27" s="141"/>
      <c r="M27" s="141"/>
      <c r="N27" s="141"/>
    </row>
    <row r="28" spans="1:14" ht="16.5" customHeight="1" thickTop="1" thickBot="1" x14ac:dyDescent="0.3">
      <c r="A28" s="161" t="s">
        <v>122</v>
      </c>
      <c r="B28" s="162"/>
      <c r="C28" s="162"/>
      <c r="D28" s="162"/>
      <c r="E28" s="162"/>
      <c r="F28" s="162"/>
      <c r="G28" s="162"/>
      <c r="H28" s="162"/>
      <c r="I28" s="162"/>
      <c r="J28" s="162"/>
      <c r="K28" s="163"/>
      <c r="L28" s="163"/>
      <c r="M28" s="163"/>
      <c r="N28" s="164"/>
    </row>
    <row r="29" spans="1:14" ht="16.5" customHeight="1" thickTop="1" x14ac:dyDescent="0.25">
      <c r="A29" s="121" t="s">
        <v>126</v>
      </c>
      <c r="B29" s="122"/>
      <c r="C29" s="122"/>
      <c r="D29" s="122"/>
      <c r="E29" s="122"/>
      <c r="F29" s="122"/>
      <c r="G29" s="123"/>
      <c r="H29" s="127"/>
      <c r="I29" s="128"/>
      <c r="J29" s="128"/>
      <c r="K29" s="128"/>
      <c r="L29" s="128"/>
      <c r="M29" s="128"/>
      <c r="N29" s="129"/>
    </row>
    <row r="30" spans="1:14" ht="16.5" customHeight="1" x14ac:dyDescent="0.25">
      <c r="A30" s="124" t="s">
        <v>127</v>
      </c>
      <c r="B30" s="125"/>
      <c r="C30" s="125"/>
      <c r="D30" s="125"/>
      <c r="E30" s="125"/>
      <c r="F30" s="125"/>
      <c r="G30" s="126"/>
      <c r="H30" s="130"/>
      <c r="I30" s="131"/>
      <c r="J30" s="131"/>
      <c r="K30" s="131"/>
      <c r="L30" s="131"/>
      <c r="M30" s="131"/>
      <c r="N30" s="132"/>
    </row>
    <row r="31" spans="1:14" ht="16.5" customHeight="1" thickBot="1" x14ac:dyDescent="0.3">
      <c r="A31" s="159" t="s">
        <v>132</v>
      </c>
      <c r="B31" s="159"/>
      <c r="C31" s="160"/>
      <c r="D31" s="155"/>
      <c r="E31" s="156"/>
      <c r="F31" s="157" t="s">
        <v>133</v>
      </c>
      <c r="G31" s="158"/>
      <c r="H31" s="150"/>
      <c r="I31" s="150"/>
      <c r="J31" s="155"/>
      <c r="K31" s="158"/>
      <c r="L31" s="158"/>
      <c r="M31" s="158"/>
      <c r="N31" s="156"/>
    </row>
    <row r="32" spans="1:14" x14ac:dyDescent="0.25">
      <c r="A32" s="215" t="s">
        <v>109</v>
      </c>
      <c r="B32" s="215"/>
      <c r="C32" s="215"/>
      <c r="D32" s="215"/>
      <c r="E32" s="215"/>
      <c r="F32" s="215"/>
      <c r="G32" s="215"/>
      <c r="H32" s="215"/>
      <c r="I32" s="215"/>
      <c r="J32" s="215"/>
      <c r="K32" s="215"/>
      <c r="L32" s="215"/>
      <c r="M32" s="215"/>
      <c r="N32" s="216"/>
    </row>
    <row r="33" spans="1:14" x14ac:dyDescent="0.25">
      <c r="A33" s="173"/>
      <c r="B33" s="173"/>
      <c r="C33" s="173"/>
      <c r="D33" s="173"/>
      <c r="E33" s="173"/>
      <c r="F33" s="173"/>
      <c r="G33" s="173"/>
      <c r="H33" s="173"/>
      <c r="I33" s="173"/>
      <c r="J33" s="173"/>
      <c r="K33" s="173"/>
      <c r="L33" s="173"/>
      <c r="M33" s="173"/>
      <c r="N33" s="212"/>
    </row>
    <row r="34" spans="1:14" x14ac:dyDescent="0.25">
      <c r="A34" s="148"/>
      <c r="B34" s="148"/>
      <c r="C34" s="148"/>
      <c r="D34" s="148"/>
      <c r="E34" s="148"/>
      <c r="F34" s="148"/>
      <c r="G34" s="148"/>
      <c r="H34" s="148"/>
      <c r="I34" s="148"/>
      <c r="J34" s="148"/>
      <c r="K34" s="148"/>
      <c r="L34" s="148"/>
      <c r="M34" s="148"/>
      <c r="N34" s="213"/>
    </row>
    <row r="35" spans="1:14" x14ac:dyDescent="0.25">
      <c r="A35" s="148"/>
      <c r="B35" s="148"/>
      <c r="C35" s="148"/>
      <c r="D35" s="148"/>
      <c r="E35" s="148"/>
      <c r="F35" s="148"/>
      <c r="G35" s="148"/>
      <c r="H35" s="148"/>
      <c r="I35" s="148"/>
      <c r="J35" s="148"/>
      <c r="K35" s="148"/>
      <c r="L35" s="148"/>
      <c r="M35" s="148"/>
      <c r="N35" s="213"/>
    </row>
    <row r="36" spans="1:14" x14ac:dyDescent="0.25">
      <c r="A36" s="148"/>
      <c r="B36" s="148"/>
      <c r="C36" s="148"/>
      <c r="D36" s="148"/>
      <c r="E36" s="148"/>
      <c r="F36" s="148"/>
      <c r="G36" s="148"/>
      <c r="H36" s="148"/>
      <c r="I36" s="148"/>
      <c r="J36" s="148"/>
      <c r="K36" s="148"/>
      <c r="L36" s="148"/>
      <c r="M36" s="148"/>
      <c r="N36" s="213"/>
    </row>
    <row r="37" spans="1:14" x14ac:dyDescent="0.25">
      <c r="A37" s="148"/>
      <c r="B37" s="148"/>
      <c r="C37" s="148"/>
      <c r="D37" s="148"/>
      <c r="E37" s="148"/>
      <c r="F37" s="148"/>
      <c r="G37" s="148"/>
      <c r="H37" s="148"/>
      <c r="I37" s="148"/>
      <c r="J37" s="148"/>
      <c r="K37" s="148"/>
      <c r="L37" s="148"/>
      <c r="M37" s="148"/>
      <c r="N37" s="213"/>
    </row>
    <row r="38" spans="1:14" x14ac:dyDescent="0.25">
      <c r="A38" s="148"/>
      <c r="B38" s="148"/>
      <c r="C38" s="148"/>
      <c r="D38" s="148"/>
      <c r="E38" s="148"/>
      <c r="F38" s="148"/>
      <c r="G38" s="148"/>
      <c r="H38" s="148"/>
      <c r="I38" s="148"/>
      <c r="J38" s="148"/>
      <c r="K38" s="148"/>
      <c r="L38" s="148"/>
      <c r="M38" s="148"/>
      <c r="N38" s="213"/>
    </row>
    <row r="39" spans="1:14" x14ac:dyDescent="0.25">
      <c r="A39" s="148"/>
      <c r="B39" s="148"/>
      <c r="C39" s="148"/>
      <c r="D39" s="148"/>
      <c r="E39" s="148"/>
      <c r="F39" s="148"/>
      <c r="G39" s="148"/>
      <c r="H39" s="148"/>
      <c r="I39" s="148"/>
      <c r="J39" s="148"/>
      <c r="K39" s="148"/>
      <c r="L39" s="148"/>
      <c r="M39" s="148"/>
      <c r="N39" s="213"/>
    </row>
    <row r="40" spans="1:14" x14ac:dyDescent="0.25">
      <c r="A40" s="148"/>
      <c r="B40" s="148"/>
      <c r="C40" s="148"/>
      <c r="D40" s="148"/>
      <c r="E40" s="148"/>
      <c r="F40" s="148"/>
      <c r="G40" s="148"/>
      <c r="H40" s="148"/>
      <c r="I40" s="148"/>
      <c r="J40" s="148"/>
      <c r="K40" s="148"/>
      <c r="L40" s="148"/>
      <c r="M40" s="148"/>
      <c r="N40" s="213"/>
    </row>
    <row r="41" spans="1:14" ht="15.75" thickBot="1" x14ac:dyDescent="0.3">
      <c r="A41" s="150"/>
      <c r="B41" s="150"/>
      <c r="C41" s="150"/>
      <c r="D41" s="150"/>
      <c r="E41" s="150"/>
      <c r="F41" s="150"/>
      <c r="G41" s="150"/>
      <c r="H41" s="150"/>
      <c r="I41" s="150"/>
      <c r="J41" s="150"/>
      <c r="K41" s="150"/>
      <c r="L41" s="150"/>
      <c r="M41" s="150"/>
      <c r="N41" s="214"/>
    </row>
  </sheetData>
  <sheetProtection algorithmName="SHA-512" hashValue="ur7GjSaeY0IuP1sOE5XEcYtDYmzQ7ZMvFfcITLNEGOyjzgn4Z7Ay2hXrkjqhAunO7ueK2cEH1Xdm+ikzm35UgA==" saltValue="W7vzwufch8gZmFSx+uGxkA==" spinCount="100000" sheet="1" objects="1" scenarios="1"/>
  <mergeCells count="70">
    <mergeCell ref="A33:N41"/>
    <mergeCell ref="A32:N32"/>
    <mergeCell ref="A3:N3"/>
    <mergeCell ref="B11:N11"/>
    <mergeCell ref="B12:N12"/>
    <mergeCell ref="B13:N13"/>
    <mergeCell ref="B14:N14"/>
    <mergeCell ref="B8:N8"/>
    <mergeCell ref="A20:C20"/>
    <mergeCell ref="A27:C27"/>
    <mergeCell ref="D27:G27"/>
    <mergeCell ref="H27:J27"/>
    <mergeCell ref="K27:N27"/>
    <mergeCell ref="A25:C25"/>
    <mergeCell ref="D25:G25"/>
    <mergeCell ref="H25:J25"/>
    <mergeCell ref="A1:N1"/>
    <mergeCell ref="B4:N4"/>
    <mergeCell ref="B5:N5"/>
    <mergeCell ref="B6:N6"/>
    <mergeCell ref="B7:N7"/>
    <mergeCell ref="A2:N2"/>
    <mergeCell ref="K25:N25"/>
    <mergeCell ref="K19:N19"/>
    <mergeCell ref="K22:N23"/>
    <mergeCell ref="D20:G20"/>
    <mergeCell ref="A21:C21"/>
    <mergeCell ref="H21:J21"/>
    <mergeCell ref="K21:N21"/>
    <mergeCell ref="A22:C22"/>
    <mergeCell ref="A23:C23"/>
    <mergeCell ref="D22:G22"/>
    <mergeCell ref="D23:G23"/>
    <mergeCell ref="A15:N15"/>
    <mergeCell ref="A16:C16"/>
    <mergeCell ref="A18:C18"/>
    <mergeCell ref="A19:C19"/>
    <mergeCell ref="D21:G21"/>
    <mergeCell ref="H16:J16"/>
    <mergeCell ref="H17:J17"/>
    <mergeCell ref="H18:J18"/>
    <mergeCell ref="H19:J19"/>
    <mergeCell ref="D16:G16"/>
    <mergeCell ref="D17:G17"/>
    <mergeCell ref="D18:G18"/>
    <mergeCell ref="D19:G19"/>
    <mergeCell ref="A17:C17"/>
    <mergeCell ref="H20:J20"/>
    <mergeCell ref="K20:N20"/>
    <mergeCell ref="D31:E31"/>
    <mergeCell ref="F31:I31"/>
    <mergeCell ref="J31:N31"/>
    <mergeCell ref="A31:C31"/>
    <mergeCell ref="A28:N28"/>
    <mergeCell ref="C9:N9"/>
    <mergeCell ref="A29:G29"/>
    <mergeCell ref="A30:G30"/>
    <mergeCell ref="H29:N29"/>
    <mergeCell ref="H30:N30"/>
    <mergeCell ref="B10:N10"/>
    <mergeCell ref="H24:N24"/>
    <mergeCell ref="A26:C26"/>
    <mergeCell ref="D26:G26"/>
    <mergeCell ref="H26:J26"/>
    <mergeCell ref="K26:N26"/>
    <mergeCell ref="A24:G24"/>
    <mergeCell ref="H22:J23"/>
    <mergeCell ref="K16:N16"/>
    <mergeCell ref="K17:N17"/>
    <mergeCell ref="K18:N18"/>
  </mergeCells>
  <dataValidations count="6">
    <dataValidation type="list" allowBlank="1" showInputMessage="1" showErrorMessage="1" sqref="B9" xr:uid="{EC3F2E45-1B68-470B-9FEF-4F6708F8F824}">
      <formula1>"115/1/60,208/1/60,230/1/60,208/3/60,230/3/60,460/3/60"</formula1>
    </dataValidation>
    <dataValidation type="list" allowBlank="1" showInputMessage="1" showErrorMessage="1" sqref="K20:N20" xr:uid="{B220029D-4BA4-4568-BA6E-6D74BBB9FDB0}">
      <formula1>"YES,NO"</formula1>
    </dataValidation>
    <dataValidation type="list" allowBlank="1" showInputMessage="1" showErrorMessage="1" sqref="K21:N21" xr:uid="{8B2CC49A-3608-4619-972E-ED175FBA4380}">
      <formula1>"WALL MOUNT,FREE STANDING ON PEDESTAL"</formula1>
    </dataValidation>
    <dataValidation type="list" allowBlank="1" showInputMessage="1" showErrorMessage="1" sqref="K26:N26" xr:uid="{0D6AB126-8692-4ECA-A043-927D255D4700}">
      <formula1>"Open Bar Grate, Solid (gastight)"</formula1>
    </dataValidation>
    <dataValidation type="list" allowBlank="1" showInputMessage="1" showErrorMessage="1" sqref="D25:G25" xr:uid="{D8A4C3BA-A612-473B-B723-F3F8EA195136}">
      <formula1>Shape</formula1>
    </dataValidation>
    <dataValidation type="list" allowBlank="1" showInputMessage="1" showErrorMessage="1" sqref="D26:G26" xr:uid="{1F3190A4-1311-A240-B1B4-F53DBC0F4879}">
      <formula1>INDIRECT(D25)</formula1>
    </dataValidation>
  </dataValidations>
  <pageMargins left="0.7" right="0.7" top="0.75" bottom="0.75" header="0.3" footer="0.3"/>
  <pageSetup scale="66" orientation="portrait" useFirstPageNumber="1" r:id="rId1"/>
  <drawing r:id="rId2"/>
  <legacyDrawing r:id="rId3"/>
  <tableParts count="3">
    <tablePart r:id="rId4"/>
    <tablePart r:id="rId5"/>
    <tablePart r:id="rId6"/>
  </tableParts>
  <extLst>
    <ext xmlns:x14="http://schemas.microsoft.com/office/spreadsheetml/2009/9/main" uri="{CCE6A557-97BC-4b89-ADB6-D9C93CAAB3DF}">
      <x14:dataValidations xmlns:xm="http://schemas.microsoft.com/office/excel/2006/main" count="11">
        <x14:dataValidation type="list" allowBlank="1" showInputMessage="1" showErrorMessage="1" xr:uid="{3C492B10-DC87-47DA-91EF-9101686830C7}">
          <x14:formula1>
            <xm:f>data!$A$2:$A$4</xm:f>
          </x14:formula1>
          <xm:sqref>D16:F16</xm:sqref>
        </x14:dataValidation>
        <x14:dataValidation type="list" allowBlank="1" showInputMessage="1" showErrorMessage="1" xr:uid="{9E86E499-3A24-45D7-B20F-419C02CCB545}">
          <x14:formula1>
            <xm:f>data!$A$9:$A$10</xm:f>
          </x14:formula1>
          <xm:sqref>D17:F17 K17:N17 D31:E31 D20:D21 E20:F21</xm:sqref>
        </x14:dataValidation>
        <x14:dataValidation type="list" allowBlank="1" showInputMessage="1" showErrorMessage="1" xr:uid="{A686A6DF-0CC1-48E2-98AB-C71EF9E45EC8}">
          <x14:formula1>
            <xm:f>data!$A$14:$A$16</xm:f>
          </x14:formula1>
          <xm:sqref>D18:F18</xm:sqref>
        </x14:dataValidation>
        <x14:dataValidation type="list" allowBlank="1" showInputMessage="1" showErrorMessage="1" xr:uid="{ADACA931-6BB4-4D54-82BD-01ABAB267FA2}">
          <x14:formula1>
            <xm:f>data!$A$20:$A$21</xm:f>
          </x14:formula1>
          <xm:sqref>D19:F19 K16</xm:sqref>
        </x14:dataValidation>
        <x14:dataValidation type="list" allowBlank="1" showInputMessage="1" showErrorMessage="1" xr:uid="{62714138-6286-4731-8D69-7073CE53E2CE}">
          <x14:formula1>
            <xm:f>data!$A$24:$A$26</xm:f>
          </x14:formula1>
          <xm:sqref>K18:N18</xm:sqref>
        </x14:dataValidation>
        <x14:dataValidation type="list" allowBlank="1" showInputMessage="1" showErrorMessage="1" xr:uid="{9C7F04B4-8ACA-4F09-9CC4-2F15538B5BB1}">
          <x14:formula1>
            <xm:f>data!$A$30:$A$32</xm:f>
          </x14:formula1>
          <xm:sqref>K19:N19</xm:sqref>
        </x14:dataValidation>
        <x14:dataValidation type="list" allowBlank="1" showInputMessage="1" showErrorMessage="1" xr:uid="{259B84C0-9639-404F-9CAD-8EB1DE1922CB}">
          <x14:formula1>
            <xm:f>data!$A$40:$A$42</xm:f>
          </x14:formula1>
          <xm:sqref>K25:N25</xm:sqref>
        </x14:dataValidation>
        <x14:dataValidation type="list" allowBlank="1" showInputMessage="1" showErrorMessage="1" xr:uid="{3E4DD3D7-1A62-4139-B524-1031270C1819}">
          <x14:formula1>
            <xm:f>data!$C$30:$C$31</xm:f>
          </x14:formula1>
          <xm:sqref>H29:N29</xm:sqref>
        </x14:dataValidation>
        <x14:dataValidation type="list" allowBlank="1" showInputMessage="1" showErrorMessage="1" xr:uid="{B51780D5-7B3C-4007-9986-A364B7F6F82D}">
          <x14:formula1>
            <xm:f>data!$C$38:$C$39</xm:f>
          </x14:formula1>
          <xm:sqref>H30:N30</xm:sqref>
        </x14:dataValidation>
        <x14:dataValidation type="list" allowBlank="1" showInputMessage="1" showErrorMessage="1" xr:uid="{57CA60A2-99DD-478D-B679-F9803DC9A3EA}">
          <x14:formula1>
            <xm:f>data!$C$45:$C$46</xm:f>
          </x14:formula1>
          <xm:sqref>J31:N31</xm:sqref>
        </x14:dataValidation>
        <x14:dataValidation type="list" allowBlank="1" showInputMessage="1" showErrorMessage="1" xr:uid="{83EFE7E4-61D2-4DAC-9C35-6E684A4540ED}">
          <x14:formula1>
            <xm:f>data!$A$35:$A$36</xm:f>
          </x14:formula1>
          <xm:sqref>K22:N23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F47E3-17BD-4C5F-BBFB-8E9244445DF2}">
  <sheetPr syncVertical="1" syncRef="A39" transitionEvaluation="1" codeName="Sheet2">
    <pageSetUpPr fitToPage="1"/>
  </sheetPr>
  <dimension ref="A1:S85"/>
  <sheetViews>
    <sheetView topLeftCell="A39" zoomScale="106" zoomScaleNormal="106" zoomScaleSheetLayoutView="130" workbookViewId="0">
      <selection activeCell="H76" sqref="H76"/>
    </sheetView>
  </sheetViews>
  <sheetFormatPr defaultColWidth="12.42578125" defaultRowHeight="15.75" x14ac:dyDescent="0.25"/>
  <cols>
    <col min="1" max="1" width="21.42578125" style="6" customWidth="1"/>
    <col min="2" max="2" width="13.85546875" style="6" customWidth="1"/>
    <col min="3" max="3" width="14" style="6" customWidth="1"/>
    <col min="4" max="6" width="13.85546875" style="6" customWidth="1"/>
    <col min="7" max="7" width="13.42578125" style="6" customWidth="1"/>
    <col min="8" max="8" width="24" style="6" customWidth="1"/>
    <col min="9" max="9" width="36.140625" style="6" bestFit="1" customWidth="1"/>
    <col min="10" max="10" width="5.42578125" style="6" customWidth="1"/>
    <col min="11" max="11" width="12.42578125" style="6"/>
    <col min="12" max="12" width="12.42578125" style="7"/>
    <col min="13" max="14" width="19.85546875" style="6" hidden="1" customWidth="1"/>
    <col min="15" max="15" width="22.28515625" style="6" hidden="1" customWidth="1"/>
    <col min="16" max="16" width="11.85546875" style="6" hidden="1" customWidth="1"/>
    <col min="17" max="17" width="13.42578125" style="6" hidden="1" customWidth="1"/>
    <col min="18" max="19" width="12.42578125" style="6" hidden="1" customWidth="1"/>
    <col min="20" max="20" width="0" style="6" hidden="1" customWidth="1"/>
    <col min="21" max="16384" width="12.42578125" style="6"/>
  </cols>
  <sheetData>
    <row r="1" spans="1:19" ht="24.75" thickBot="1" x14ac:dyDescent="0.35">
      <c r="A1" s="281" t="s">
        <v>106</v>
      </c>
      <c r="B1" s="281"/>
      <c r="C1" s="281"/>
      <c r="D1" s="281"/>
      <c r="E1" s="281"/>
      <c r="F1" s="281"/>
      <c r="G1" s="281"/>
      <c r="H1" s="281"/>
      <c r="I1" s="281"/>
      <c r="J1" s="281"/>
      <c r="K1" s="150"/>
      <c r="L1" s="150"/>
      <c r="O1" s="279" t="s">
        <v>99</v>
      </c>
      <c r="P1" s="280"/>
      <c r="Q1" s="93" t="s">
        <v>159</v>
      </c>
      <c r="R1" s="94" t="s">
        <v>160</v>
      </c>
    </row>
    <row r="2" spans="1:19" ht="106.5" customHeight="1" thickBot="1" x14ac:dyDescent="0.3">
      <c r="A2" s="209"/>
      <c r="B2" s="210"/>
      <c r="C2" s="210"/>
      <c r="D2" s="210"/>
      <c r="E2" s="210"/>
      <c r="F2" s="210"/>
      <c r="G2" s="210"/>
      <c r="H2" s="210"/>
      <c r="I2" s="210"/>
      <c r="J2" s="210"/>
      <c r="K2" s="210"/>
      <c r="L2" s="282"/>
      <c r="M2" s="6" t="s">
        <v>166</v>
      </c>
      <c r="N2" s="6" t="s">
        <v>167</v>
      </c>
      <c r="O2" s="27" t="s">
        <v>168</v>
      </c>
      <c r="P2" s="27" t="s">
        <v>97</v>
      </c>
      <c r="Q2" s="91" t="e" vm="1">
        <f>VLOOKUP(H43,O3:P13,2)</f>
        <v>#VALUE!</v>
      </c>
      <c r="R2" s="6">
        <f>(H48*I48)*7.48</f>
        <v>0</v>
      </c>
      <c r="S2" s="6" t="e">
        <f>IF(Q5&lt;"1",R4,Q4)</f>
        <v>#DIV/0!</v>
      </c>
    </row>
    <row r="3" spans="1:19" ht="15.75" customHeight="1" x14ac:dyDescent="0.25">
      <c r="A3" s="44" t="s">
        <v>1</v>
      </c>
      <c r="B3" s="245" t="str">
        <f>Questionnaire!B4</f>
        <v xml:space="preserve"> </v>
      </c>
      <c r="C3" s="246"/>
      <c r="D3" s="246"/>
      <c r="E3" s="246"/>
      <c r="F3" s="246"/>
      <c r="G3" s="246"/>
      <c r="H3" s="246"/>
      <c r="I3" s="246"/>
      <c r="J3" s="246"/>
      <c r="K3" s="246"/>
      <c r="L3" s="247"/>
      <c r="M3" s="6" t="s">
        <v>165</v>
      </c>
      <c r="O3" s="27">
        <v>18</v>
      </c>
      <c r="P3" s="27">
        <v>14</v>
      </c>
      <c r="Q3" s="92" t="s">
        <v>158</v>
      </c>
      <c r="R3" s="95" t="s">
        <v>161</v>
      </c>
    </row>
    <row r="4" spans="1:19" ht="15.75" customHeight="1" x14ac:dyDescent="0.25">
      <c r="A4" s="45" t="s">
        <v>2</v>
      </c>
      <c r="B4" s="259">
        <f>Questionnaire!B5</f>
        <v>0</v>
      </c>
      <c r="C4" s="260"/>
      <c r="D4" s="260"/>
      <c r="E4" s="260"/>
      <c r="F4" s="260"/>
      <c r="G4" s="260"/>
      <c r="H4" s="260"/>
      <c r="I4" s="260"/>
      <c r="J4" s="260"/>
      <c r="K4" s="260"/>
      <c r="L4" s="261"/>
      <c r="M4" s="6" t="s">
        <v>167</v>
      </c>
      <c r="O4" s="27">
        <v>24</v>
      </c>
      <c r="P4" s="27">
        <v>24</v>
      </c>
      <c r="Q4" s="99" t="e" vm="2">
        <f>((I34*Q2)/B20)</f>
        <v>#VALUE!</v>
      </c>
      <c r="R4" s="31" t="e">
        <f>(I34*R2)/B20</f>
        <v>#DIV/0!</v>
      </c>
    </row>
    <row r="5" spans="1:19" ht="15.75" customHeight="1" x14ac:dyDescent="0.25">
      <c r="A5" s="46" t="s">
        <v>3</v>
      </c>
      <c r="B5" s="259">
        <f>Questionnaire!B6</f>
        <v>0</v>
      </c>
      <c r="C5" s="260"/>
      <c r="D5" s="260"/>
      <c r="E5" s="260"/>
      <c r="F5" s="260"/>
      <c r="G5" s="260"/>
      <c r="H5" s="260"/>
      <c r="I5" s="260"/>
      <c r="J5" s="260"/>
      <c r="K5" s="260"/>
      <c r="L5" s="261"/>
      <c r="O5" s="27">
        <v>30</v>
      </c>
      <c r="P5" s="27">
        <v>38</v>
      </c>
      <c r="Q5" s="6" t="str">
        <f>IF(H43="","",Q4)</f>
        <v/>
      </c>
    </row>
    <row r="6" spans="1:19" ht="15.75" customHeight="1" x14ac:dyDescent="0.25">
      <c r="A6" s="46" t="s">
        <v>4</v>
      </c>
      <c r="B6" s="259">
        <f>Questionnaire!B7</f>
        <v>0</v>
      </c>
      <c r="C6" s="262"/>
      <c r="D6" s="262"/>
      <c r="E6" s="262"/>
      <c r="F6" s="262"/>
      <c r="G6" s="262"/>
      <c r="H6" s="262"/>
      <c r="I6" s="262"/>
      <c r="J6" s="262"/>
      <c r="K6" s="262"/>
      <c r="L6" s="263"/>
      <c r="O6" s="27">
        <v>36</v>
      </c>
      <c r="P6" s="27">
        <v>53</v>
      </c>
    </row>
    <row r="7" spans="1:19" ht="30.75" customHeight="1" x14ac:dyDescent="0.25">
      <c r="A7" s="47" t="s">
        <v>111</v>
      </c>
      <c r="B7" s="248">
        <f>Questionnaire!B8</f>
        <v>0</v>
      </c>
      <c r="C7" s="249"/>
      <c r="D7" s="249"/>
      <c r="E7" s="249"/>
      <c r="F7" s="249"/>
      <c r="G7" s="249"/>
      <c r="H7" s="249"/>
      <c r="I7" s="249"/>
      <c r="J7" s="249"/>
      <c r="K7" s="249"/>
      <c r="L7" s="250"/>
      <c r="O7" s="27">
        <v>42</v>
      </c>
      <c r="P7" s="27">
        <v>77</v>
      </c>
    </row>
    <row r="8" spans="1:19" ht="14.45" customHeight="1" x14ac:dyDescent="0.25">
      <c r="A8" s="47" t="s">
        <v>135</v>
      </c>
      <c r="B8" s="285">
        <f>Questionnaire!B9</f>
        <v>0</v>
      </c>
      <c r="C8" s="286"/>
      <c r="D8" s="286"/>
      <c r="E8" s="286"/>
      <c r="F8" s="286"/>
      <c r="G8" s="286"/>
      <c r="H8" s="286"/>
      <c r="I8" s="286"/>
      <c r="J8" s="286"/>
      <c r="K8" s="286"/>
      <c r="L8" s="287"/>
      <c r="O8" s="27">
        <v>48</v>
      </c>
      <c r="P8" s="27">
        <v>95</v>
      </c>
    </row>
    <row r="9" spans="1:19" s="53" customFormat="1" ht="16.5" thickBot="1" x14ac:dyDescent="0.3">
      <c r="A9" s="64" t="s">
        <v>9</v>
      </c>
      <c r="B9" s="283">
        <f>Questionnaire!B10</f>
        <v>0</v>
      </c>
      <c r="C9" s="284"/>
      <c r="D9" s="284"/>
      <c r="E9" s="284"/>
      <c r="F9" s="284"/>
      <c r="G9" s="284"/>
      <c r="H9" s="284"/>
      <c r="I9" s="284"/>
      <c r="J9" s="284"/>
      <c r="K9" s="284"/>
      <c r="L9" s="284"/>
      <c r="O9" s="27">
        <v>60</v>
      </c>
      <c r="P9" s="27">
        <v>150</v>
      </c>
    </row>
    <row r="10" spans="1:19" ht="15.75" customHeight="1" x14ac:dyDescent="0.25">
      <c r="A10" s="48" t="s">
        <v>5</v>
      </c>
      <c r="B10" s="251">
        <f>Questionnaire!B11</f>
        <v>0</v>
      </c>
      <c r="C10" s="252"/>
      <c r="D10" s="252"/>
      <c r="E10" s="252"/>
      <c r="F10" s="252"/>
      <c r="G10" s="252"/>
      <c r="H10" s="252"/>
      <c r="I10" s="252"/>
      <c r="J10" s="252"/>
      <c r="K10" s="252"/>
      <c r="L10" s="253"/>
      <c r="O10" s="27">
        <v>72</v>
      </c>
      <c r="P10" s="27">
        <v>212</v>
      </c>
    </row>
    <row r="11" spans="1:19" ht="15.75" customHeight="1" x14ac:dyDescent="0.25">
      <c r="A11" s="45" t="s">
        <v>6</v>
      </c>
      <c r="B11" s="254">
        <f>Questionnaire!B12</f>
        <v>0</v>
      </c>
      <c r="C11" s="198"/>
      <c r="D11" s="198"/>
      <c r="E11" s="198"/>
      <c r="F11" s="198"/>
      <c r="G11" s="198"/>
      <c r="H11" s="198"/>
      <c r="I11" s="198"/>
      <c r="J11" s="198"/>
      <c r="K11" s="198"/>
      <c r="L11" s="199"/>
      <c r="O11" s="27">
        <v>84</v>
      </c>
      <c r="P11" s="27">
        <v>290</v>
      </c>
    </row>
    <row r="12" spans="1:19" ht="15.75" customHeight="1" x14ac:dyDescent="0.25">
      <c r="A12" s="46" t="s">
        <v>7</v>
      </c>
      <c r="B12" s="254">
        <f>Questionnaire!B13</f>
        <v>0</v>
      </c>
      <c r="C12" s="198"/>
      <c r="D12" s="198"/>
      <c r="E12" s="198"/>
      <c r="F12" s="198"/>
      <c r="G12" s="198"/>
      <c r="H12" s="198"/>
      <c r="I12" s="198"/>
      <c r="J12" s="198"/>
      <c r="K12" s="198"/>
      <c r="L12" s="199"/>
      <c r="O12" s="27">
        <v>96</v>
      </c>
      <c r="P12" s="27">
        <v>375</v>
      </c>
    </row>
    <row r="13" spans="1:19" ht="15.75" customHeight="1" thickBot="1" x14ac:dyDescent="0.3">
      <c r="A13" s="49" t="s">
        <v>8</v>
      </c>
      <c r="B13" s="255">
        <f>Questionnaire!B14</f>
        <v>0</v>
      </c>
      <c r="C13" s="256"/>
      <c r="D13" s="256"/>
      <c r="E13" s="256"/>
      <c r="F13" s="256"/>
      <c r="G13" s="256"/>
      <c r="H13" s="256"/>
      <c r="I13" s="256"/>
      <c r="J13" s="256"/>
      <c r="K13" s="256"/>
      <c r="L13" s="257"/>
      <c r="O13" s="27">
        <v>120</v>
      </c>
      <c r="P13" s="27">
        <v>587.5</v>
      </c>
    </row>
    <row r="14" spans="1:19" ht="15.75" customHeight="1" x14ac:dyDescent="0.25">
      <c r="A14" s="8"/>
      <c r="B14" s="258"/>
      <c r="C14" s="148"/>
      <c r="D14" s="148"/>
      <c r="E14" s="148"/>
      <c r="F14" s="148"/>
      <c r="G14" s="148"/>
      <c r="H14" s="148"/>
      <c r="I14" s="148"/>
      <c r="J14" s="148"/>
      <c r="K14" s="148"/>
      <c r="L14" s="148"/>
    </row>
    <row r="15" spans="1:19" ht="15.75" customHeight="1" x14ac:dyDescent="0.25">
      <c r="A15" s="9"/>
      <c r="B15" s="264"/>
      <c r="C15" s="264"/>
      <c r="D15" s="264"/>
      <c r="E15" s="10"/>
      <c r="F15" s="11"/>
      <c r="G15" s="11"/>
      <c r="H15" s="11"/>
      <c r="K15" s="12"/>
    </row>
    <row r="16" spans="1:19" ht="15.75" customHeight="1" x14ac:dyDescent="0.25">
      <c r="A16" s="13"/>
      <c r="D16" s="75" t="s">
        <v>137</v>
      </c>
      <c r="E16" s="74"/>
      <c r="F16" s="74"/>
      <c r="G16" s="74"/>
      <c r="J16" s="11"/>
      <c r="K16" s="12"/>
    </row>
    <row r="17" spans="1:11" ht="15.75" customHeight="1" x14ac:dyDescent="0.3">
      <c r="A17" s="13"/>
      <c r="B17" s="268" t="s">
        <v>136</v>
      </c>
      <c r="C17" s="148"/>
      <c r="D17" s="148"/>
      <c r="E17" s="148"/>
      <c r="J17" s="11"/>
      <c r="K17" s="12"/>
    </row>
    <row r="18" spans="1:11" ht="15.75" customHeight="1" x14ac:dyDescent="0.25">
      <c r="A18" s="13"/>
      <c r="B18" s="264"/>
      <c r="C18" s="264"/>
      <c r="D18" s="264"/>
      <c r="E18" s="10"/>
      <c r="F18" s="10"/>
      <c r="G18" s="10"/>
      <c r="H18" s="11" t="s">
        <v>105</v>
      </c>
      <c r="I18" s="11"/>
      <c r="J18" s="11"/>
      <c r="K18" s="12"/>
    </row>
    <row r="19" spans="1:11" ht="16.5" customHeight="1" x14ac:dyDescent="0.25">
      <c r="A19" s="13"/>
      <c r="B19" s="50"/>
      <c r="C19" s="50"/>
      <c r="D19" s="50"/>
      <c r="E19" s="10"/>
      <c r="F19" s="10"/>
      <c r="G19" s="10"/>
      <c r="H19" s="11"/>
      <c r="I19" s="11"/>
      <c r="J19" s="11"/>
      <c r="K19" s="12"/>
    </row>
    <row r="20" spans="1:11" ht="16.5" customHeight="1" x14ac:dyDescent="0.25">
      <c r="A20" s="76" t="s">
        <v>139</v>
      </c>
      <c r="B20" s="2"/>
      <c r="C20" s="10"/>
      <c r="D20" s="10"/>
      <c r="E20" s="10"/>
      <c r="F20" s="10"/>
      <c r="G20" s="10"/>
      <c r="H20" s="11"/>
      <c r="I20" s="11"/>
      <c r="J20" s="11"/>
      <c r="K20" s="12"/>
    </row>
    <row r="21" spans="1:11" ht="15.75" customHeight="1" x14ac:dyDescent="0.25">
      <c r="A21" s="15"/>
      <c r="B21" s="15"/>
      <c r="C21" s="10"/>
      <c r="D21" s="10"/>
      <c r="E21" s="10"/>
      <c r="F21" s="10"/>
      <c r="G21" s="10"/>
      <c r="H21" s="11"/>
      <c r="I21" s="11"/>
      <c r="J21" s="11"/>
      <c r="K21" s="12"/>
    </row>
    <row r="22" spans="1:11" ht="15.75" customHeight="1" x14ac:dyDescent="0.25">
      <c r="D22" s="51" t="s">
        <v>148</v>
      </c>
      <c r="E22" s="51"/>
      <c r="G22" s="51"/>
      <c r="I22" s="11"/>
      <c r="J22" s="11"/>
      <c r="K22" s="12"/>
    </row>
    <row r="23" spans="1:11" ht="15.75" customHeight="1" x14ac:dyDescent="0.25">
      <c r="A23" s="11"/>
      <c r="B23" s="11"/>
      <c r="C23" s="11"/>
      <c r="D23" s="1"/>
      <c r="E23" s="11"/>
      <c r="F23" s="11"/>
      <c r="G23" s="11"/>
      <c r="H23" s="11"/>
      <c r="I23" s="11"/>
      <c r="J23" s="11"/>
      <c r="K23" s="12"/>
    </row>
    <row r="24" spans="1:11" ht="16.5" customHeight="1" x14ac:dyDescent="0.25">
      <c r="A24" s="16"/>
      <c r="B24" s="11"/>
      <c r="C24" s="11"/>
      <c r="D24" s="11"/>
      <c r="E24" s="11"/>
      <c r="F24" s="11"/>
      <c r="G24" s="11"/>
      <c r="H24" s="11"/>
      <c r="I24" s="11"/>
      <c r="J24" s="11"/>
      <c r="K24" s="12"/>
    </row>
    <row r="25" spans="1:11" ht="15.75" customHeight="1" x14ac:dyDescent="0.25">
      <c r="A25" s="11"/>
      <c r="B25" s="11"/>
      <c r="C25" s="11"/>
      <c r="D25" s="11"/>
      <c r="E25" s="11"/>
      <c r="F25" s="11"/>
      <c r="G25" s="11"/>
      <c r="H25" s="11" t="s">
        <v>104</v>
      </c>
      <c r="I25" s="11"/>
      <c r="J25" s="11"/>
      <c r="K25" s="12"/>
    </row>
    <row r="26" spans="1:11" ht="15.75" customHeight="1" x14ac:dyDescent="0.25">
      <c r="A26" s="11"/>
      <c r="B26" s="11"/>
      <c r="C26" s="28" t="s">
        <v>138</v>
      </c>
      <c r="E26" s="11"/>
      <c r="F26" s="11" t="s">
        <v>108</v>
      </c>
      <c r="G26" s="11"/>
      <c r="H26" s="18"/>
      <c r="I26" s="11"/>
      <c r="J26" s="11"/>
      <c r="K26" s="12"/>
    </row>
    <row r="27" spans="1:11" ht="15.75" customHeight="1" x14ac:dyDescent="0.25">
      <c r="A27" s="11"/>
      <c r="B27" s="11"/>
      <c r="C27" s="11"/>
      <c r="D27" s="1"/>
      <c r="E27" s="11"/>
      <c r="F27" s="11"/>
      <c r="G27" s="11"/>
      <c r="H27" s="11"/>
      <c r="I27" s="19"/>
      <c r="J27" s="11"/>
      <c r="K27" s="12"/>
    </row>
    <row r="28" spans="1:11" ht="15.75" customHeight="1" x14ac:dyDescent="0.25">
      <c r="B28" s="11"/>
      <c r="C28" s="11"/>
      <c r="D28" s="11"/>
      <c r="E28" s="11"/>
      <c r="F28" s="11"/>
      <c r="G28" s="11"/>
      <c r="H28" s="11"/>
      <c r="I28" s="11"/>
      <c r="J28" s="11"/>
      <c r="K28" s="12"/>
    </row>
    <row r="29" spans="1:11" x14ac:dyDescent="0.25">
      <c r="A29" s="16"/>
      <c r="B29" s="11"/>
      <c r="C29" s="11"/>
      <c r="D29" s="11"/>
      <c r="E29" s="11"/>
      <c r="F29" s="11"/>
      <c r="G29" s="11"/>
      <c r="H29" s="17" t="s">
        <v>103</v>
      </c>
      <c r="I29" s="11"/>
      <c r="J29" s="11"/>
      <c r="K29" s="12"/>
    </row>
    <row r="30" spans="1:11" x14ac:dyDescent="0.25">
      <c r="A30" s="16"/>
      <c r="B30" s="11"/>
      <c r="C30" s="11"/>
      <c r="D30" s="11"/>
      <c r="E30" s="11"/>
      <c r="F30" s="11"/>
      <c r="G30" s="11"/>
      <c r="H30" s="20"/>
      <c r="I30" s="11"/>
      <c r="J30" s="11"/>
      <c r="K30" s="12"/>
    </row>
    <row r="31" spans="1:11" ht="63" x14ac:dyDescent="0.25">
      <c r="A31" s="16"/>
      <c r="B31" s="11"/>
      <c r="C31" s="11"/>
      <c r="D31" s="11"/>
      <c r="E31" s="11"/>
      <c r="F31" s="77" t="s">
        <v>140</v>
      </c>
      <c r="G31" s="52"/>
      <c r="H31" s="11"/>
      <c r="J31" s="11"/>
      <c r="K31" s="12"/>
    </row>
    <row r="32" spans="1:11" ht="15.75" customHeight="1" x14ac:dyDescent="0.25">
      <c r="A32" s="16"/>
      <c r="B32" s="11"/>
      <c r="C32" s="11"/>
      <c r="D32" s="11"/>
      <c r="E32" s="11"/>
      <c r="F32" s="1"/>
      <c r="G32" s="11"/>
      <c r="H32" s="11"/>
      <c r="I32" s="11"/>
      <c r="J32" s="11"/>
      <c r="K32" s="12"/>
    </row>
    <row r="33" spans="1:17" x14ac:dyDescent="0.25">
      <c r="A33" s="16"/>
      <c r="B33" s="11"/>
      <c r="C33" s="11"/>
      <c r="D33" s="11"/>
      <c r="E33" s="11"/>
      <c r="F33" s="11"/>
      <c r="G33" s="11"/>
      <c r="I33" s="21"/>
      <c r="J33" s="11"/>
      <c r="K33" s="12"/>
      <c r="L33" s="22"/>
    </row>
    <row r="34" spans="1:17" ht="15.75" customHeight="1" x14ac:dyDescent="0.25">
      <c r="A34" s="16"/>
      <c r="B34" s="11"/>
      <c r="C34" s="11"/>
      <c r="D34" s="11"/>
      <c r="E34" s="11"/>
      <c r="H34" s="80" t="s">
        <v>146</v>
      </c>
      <c r="I34" s="103">
        <v>3</v>
      </c>
    </row>
    <row r="35" spans="1:17" x14ac:dyDescent="0.25">
      <c r="A35" s="23" t="s">
        <v>102</v>
      </c>
      <c r="B35" s="11"/>
      <c r="C35" s="11"/>
      <c r="D35" s="11"/>
      <c r="F35" s="84" t="s">
        <v>141</v>
      </c>
      <c r="G35" s="11"/>
      <c r="J35" s="14"/>
      <c r="K35" s="12"/>
    </row>
    <row r="36" spans="1:17" x14ac:dyDescent="0.25">
      <c r="B36" s="24" t="s">
        <v>101</v>
      </c>
      <c r="C36" s="11"/>
      <c r="D36" s="100">
        <f>D27</f>
        <v>0</v>
      </c>
      <c r="F36" s="81" t="s">
        <v>145</v>
      </c>
      <c r="G36" s="11"/>
      <c r="H36" s="80" t="s">
        <v>155</v>
      </c>
      <c r="I36" s="98" t="e">
        <f>S2</f>
        <v>#DIV/0!</v>
      </c>
      <c r="J36" s="79"/>
      <c r="L36" s="78"/>
    </row>
    <row r="37" spans="1:17" x14ac:dyDescent="0.25">
      <c r="B37" s="24" t="s">
        <v>66</v>
      </c>
      <c r="C37" s="11"/>
      <c r="D37" s="100">
        <f>F32</f>
        <v>0</v>
      </c>
      <c r="E37" s="11"/>
      <c r="F37" s="103">
        <v>1</v>
      </c>
      <c r="G37" s="11"/>
      <c r="H37" s="78"/>
      <c r="I37" s="269" t="s">
        <v>162</v>
      </c>
      <c r="J37" s="11"/>
      <c r="K37" s="12"/>
    </row>
    <row r="38" spans="1:17" ht="16.5" thickBot="1" x14ac:dyDescent="0.3">
      <c r="B38" s="24" t="s">
        <v>65</v>
      </c>
      <c r="C38" s="11"/>
      <c r="D38" s="100">
        <f>I34</f>
        <v>3</v>
      </c>
      <c r="E38" s="11"/>
      <c r="F38" s="11"/>
      <c r="G38" s="11"/>
      <c r="H38" s="11"/>
      <c r="I38" s="269"/>
      <c r="J38" s="11"/>
      <c r="K38" s="12"/>
    </row>
    <row r="39" spans="1:17" ht="16.5" thickBot="1" x14ac:dyDescent="0.3">
      <c r="B39" s="85" t="s">
        <v>100</v>
      </c>
      <c r="C39" s="11"/>
      <c r="D39" s="101">
        <v>1</v>
      </c>
      <c r="E39" s="11"/>
      <c r="F39" s="11"/>
      <c r="G39" s="11"/>
      <c r="H39" s="97" t="s">
        <v>164</v>
      </c>
      <c r="I39" s="116" t="str">
        <f>IF(ISBLANK(Questionnaire!D25),"",(CONCATENATE(Questionnaire!D25,"Basin")))</f>
        <v/>
      </c>
      <c r="J39" s="11"/>
      <c r="K39" s="12"/>
    </row>
    <row r="40" spans="1:17" ht="16.5" thickTop="1" x14ac:dyDescent="0.25">
      <c r="B40" s="24"/>
      <c r="C40" s="11"/>
      <c r="D40" s="102">
        <f>D36+D37+D38+D39</f>
        <v>4</v>
      </c>
      <c r="E40" s="26" t="s">
        <v>98</v>
      </c>
      <c r="F40" s="11"/>
      <c r="G40" s="11"/>
      <c r="J40" s="11"/>
      <c r="K40" s="12"/>
    </row>
    <row r="41" spans="1:17" x14ac:dyDescent="0.25">
      <c r="A41" s="11"/>
      <c r="B41" s="11"/>
      <c r="C41" s="11"/>
      <c r="D41" s="24"/>
      <c r="E41" s="11"/>
      <c r="G41" s="28"/>
      <c r="H41" s="89" t="s">
        <v>174</v>
      </c>
      <c r="I41" s="51"/>
      <c r="J41" s="11"/>
      <c r="K41" s="12"/>
    </row>
    <row r="42" spans="1:17" x14ac:dyDescent="0.25">
      <c r="A42" s="67" t="s">
        <v>96</v>
      </c>
      <c r="B42" s="66"/>
      <c r="C42" s="66"/>
      <c r="D42" s="68"/>
      <c r="E42" s="66"/>
      <c r="F42" s="69"/>
      <c r="G42" s="28"/>
      <c r="H42" s="89" t="s">
        <v>156</v>
      </c>
      <c r="I42" s="88"/>
      <c r="J42" s="11"/>
      <c r="K42" s="12"/>
    </row>
    <row r="43" spans="1:17" x14ac:dyDescent="0.25">
      <c r="A43" s="69"/>
      <c r="B43" s="265" t="s">
        <v>95</v>
      </c>
      <c r="C43" s="265"/>
      <c r="D43" s="265"/>
      <c r="E43" s="265"/>
      <c r="F43" s="265"/>
      <c r="G43" s="51"/>
      <c r="H43" s="96"/>
      <c r="I43" s="88"/>
      <c r="J43" s="51"/>
      <c r="K43" s="29"/>
      <c r="L43" s="30"/>
    </row>
    <row r="44" spans="1:17" x14ac:dyDescent="0.25">
      <c r="A44" s="266" t="s">
        <v>143</v>
      </c>
      <c r="B44" s="267"/>
      <c r="C44" s="86"/>
      <c r="D44" s="66"/>
      <c r="E44" s="66" t="s">
        <v>94</v>
      </c>
      <c r="F44" s="69"/>
      <c r="H44" s="90"/>
      <c r="I44" s="25"/>
      <c r="J44" s="25"/>
      <c r="K44" s="25"/>
      <c r="L44" s="30"/>
    </row>
    <row r="45" spans="1:17" x14ac:dyDescent="0.25">
      <c r="A45" s="66"/>
      <c r="B45" s="65" t="s">
        <v>93</v>
      </c>
      <c r="C45" s="66"/>
      <c r="D45" s="65" t="s">
        <v>92</v>
      </c>
      <c r="E45" s="65" t="s">
        <v>91</v>
      </c>
      <c r="F45" s="69"/>
      <c r="I45" s="88"/>
      <c r="J45" s="31"/>
      <c r="K45" s="25"/>
      <c r="L45" s="30"/>
    </row>
    <row r="46" spans="1:17" x14ac:dyDescent="0.25">
      <c r="A46" s="66"/>
      <c r="B46" s="65"/>
      <c r="C46" s="70" t="s">
        <v>90</v>
      </c>
      <c r="D46" s="87"/>
      <c r="E46" s="104" t="b">
        <f>IF(C44=1.25,D46*3.45,IF(C44=1.5,D46*4.03,IF(C44=2,D46*5.17,IF(C44=2.5,D46*6.17,IF(C44=3,D46*7.67,IF(C44=4,D46*10.1,IF(C44=6,D46*15.2,IF(C44=8,D46*20,IF(C44=10,D46*25.1,IF(C44=12,D46*29.8,IF(C44=14,D46*32.8,IF(C44=16,D46*37.5,IF(C44=18,D46*42.2,IF(C44=20,D46*47))))))))))))))</f>
        <v>0</v>
      </c>
      <c r="F46" s="69"/>
      <c r="G46" s="25"/>
      <c r="H46" s="279" t="s">
        <v>175</v>
      </c>
      <c r="I46" s="280"/>
      <c r="J46" s="31"/>
      <c r="K46" s="25"/>
      <c r="L46" s="30"/>
    </row>
    <row r="47" spans="1:17" x14ac:dyDescent="0.25">
      <c r="A47" s="66"/>
      <c r="B47" s="65"/>
      <c r="C47" s="70" t="s">
        <v>89</v>
      </c>
      <c r="D47" s="87"/>
      <c r="E47" s="104" t="b">
        <f>IF(C44=1.25,D47*1.84,IF(C44=1.5,D47*2.15,IF(C44=2,D47*2.76,IF(C44=2.5,D47*3.29,IF(C44=3,D47*4.09,IF(C44=4,D47*5.37,IF(C44=6,D47*8.09,IF(C44=8,D47*10.6,IF(C44=10,D47*13.4,IF(C44=12,D47*15.9,IF(C44=14,D47*17.5,IF(C44=16,D47*20,IF(C44=18,D47*22.5,IF(C44=20,D47*25.1))))))))))))))</f>
        <v>0</v>
      </c>
      <c r="F47" s="69"/>
      <c r="G47" s="25"/>
      <c r="H47" s="89" t="s">
        <v>173</v>
      </c>
      <c r="I47" s="89" t="s">
        <v>157</v>
      </c>
      <c r="J47" s="31"/>
      <c r="K47" s="25"/>
      <c r="L47" s="30"/>
    </row>
    <row r="48" spans="1:17" ht="16.5" customHeight="1" x14ac:dyDescent="0.25">
      <c r="A48" s="66"/>
      <c r="B48" s="65"/>
      <c r="C48" s="70" t="s">
        <v>88</v>
      </c>
      <c r="D48" s="87">
        <v>1</v>
      </c>
      <c r="E48" s="104" t="b">
        <f>IF(C44=1.25,D48*11.5,IF(C44=1.5,D48*13.4,IF(C44=2,D48*17.2,IF(C44=2.5,D48*20.6,IF(C44=3,D48*25.5,IF(C44=4,D48*33.6,IF(C44=6,D48*50.5,IF(C44=8,D48*33.3,IF(C44=10,D48*41.8,IF(C44=12,D48*49.7,IF(C44=14,D48*54.7,IF(C44=16,D48*62.5,IF(C44=18,D48*70.3,IF(C44=20,D48*78.4))))))))))))))</f>
        <v>0</v>
      </c>
      <c r="F48" s="69"/>
      <c r="G48" s="25"/>
      <c r="H48" s="96"/>
      <c r="I48" s="96"/>
      <c r="J48" s="31"/>
      <c r="K48" s="25"/>
      <c r="L48" s="30"/>
      <c r="O48" s="6" t="str">
        <f>_xlfn.VALUETOTEXT(H48)</f>
        <v/>
      </c>
      <c r="P48" s="6" t="str">
        <f>_xlfn.VALUETOTEXT(I48)</f>
        <v/>
      </c>
      <c r="Q48" s="6" t="str">
        <f>CONCATENATE(O48,"x",P48)</f>
        <v>x</v>
      </c>
    </row>
    <row r="49" spans="1:12" x14ac:dyDescent="0.25">
      <c r="A49" s="66"/>
      <c r="B49" s="65"/>
      <c r="C49" s="70" t="s">
        <v>87</v>
      </c>
      <c r="D49" s="87">
        <v>1</v>
      </c>
      <c r="E49" s="104" t="b">
        <f>IF(C44=1.25,D49*0.92,IF(C44=1.5,D49*1.07,IF(C44=2,D49*1.38,IF(C44=2.5,D49*1.65,IF(C44=3,D49*2.04,IF(C44=4,D49*2.68,IF(C44=6,D49*4.04,IF(C44=8,D49*5.32,IF(C44=10,D49*6.68,IF(C44=12,D49*7.96,IF(C44=14,D49*8.75,IF(C44=16,D49*10,IF(C44=18,D49*16.9,IF(C44=20,D49*12.5))))))))))))))</f>
        <v>0</v>
      </c>
      <c r="F49" s="69"/>
      <c r="G49" s="11"/>
      <c r="H49" s="25"/>
      <c r="I49" s="25"/>
      <c r="J49" s="31"/>
      <c r="K49" s="25"/>
      <c r="L49" s="30"/>
    </row>
    <row r="50" spans="1:12" ht="16.5" thickBot="1" x14ac:dyDescent="0.3">
      <c r="A50" s="66"/>
      <c r="B50" s="66"/>
      <c r="C50" s="70" t="s">
        <v>86</v>
      </c>
      <c r="D50" s="87"/>
      <c r="E50" s="105" t="b">
        <f>IF(C44=1.25,D50*6.9,IF(C44=1.5,D50*8.05,IF(C44=2,D50*10.3,IF(C44=2.5,D50*12.3,IF(C44=3,D50*15.3,IF(C44=4,D50*20.1,IF(C44=6,D50*30.3,IF(C44=8,D50*39.9,IF(C44=10,D50*50.1,IF(C44=12,D50*59.7,IF(C44=14,D50*65.6,IF(C44=16,D50*75,IF(C44=18,D50*84.4,IF(C44=20,D50*94.1))))))))))))))</f>
        <v>0</v>
      </c>
      <c r="F50" s="69"/>
      <c r="G50" s="11"/>
      <c r="H50" s="25"/>
      <c r="I50" s="25"/>
      <c r="J50" s="31"/>
      <c r="K50" s="25"/>
      <c r="L50" s="30"/>
    </row>
    <row r="51" spans="1:12" ht="16.5" thickTop="1" x14ac:dyDescent="0.25">
      <c r="A51" s="66"/>
      <c r="B51" s="66"/>
      <c r="C51" s="66"/>
      <c r="D51" s="66"/>
      <c r="E51" s="106">
        <f>SUM(E46:E50)</f>
        <v>0</v>
      </c>
      <c r="F51" s="69"/>
      <c r="G51" s="11"/>
      <c r="H51" s="279" t="s">
        <v>80</v>
      </c>
      <c r="I51" s="280"/>
      <c r="J51" s="25"/>
      <c r="K51" s="25"/>
      <c r="L51" s="32"/>
    </row>
    <row r="52" spans="1:12" x14ac:dyDescent="0.25">
      <c r="A52" s="67" t="s">
        <v>85</v>
      </c>
      <c r="B52" s="66"/>
      <c r="C52" s="66"/>
      <c r="D52" s="66"/>
      <c r="E52" s="66"/>
      <c r="F52" s="66"/>
      <c r="G52" s="11"/>
      <c r="H52" s="27" t="s">
        <v>73</v>
      </c>
      <c r="I52" s="27">
        <v>150</v>
      </c>
      <c r="J52" s="25"/>
      <c r="K52" s="25"/>
      <c r="L52" s="32"/>
    </row>
    <row r="53" spans="1:12" x14ac:dyDescent="0.25">
      <c r="A53" s="66"/>
      <c r="B53" s="107">
        <f>C44</f>
        <v>0</v>
      </c>
      <c r="C53" s="68" t="s">
        <v>153</v>
      </c>
      <c r="D53" s="66"/>
      <c r="E53" s="71" t="s">
        <v>84</v>
      </c>
      <c r="F53" s="87"/>
      <c r="G53" s="11"/>
      <c r="H53" s="27" t="s">
        <v>154</v>
      </c>
      <c r="I53" s="27">
        <v>150</v>
      </c>
      <c r="J53" s="25"/>
      <c r="K53" s="25"/>
    </row>
    <row r="54" spans="1:12" x14ac:dyDescent="0.25">
      <c r="A54" s="66"/>
      <c r="B54" s="108">
        <f>D23+D40</f>
        <v>4</v>
      </c>
      <c r="C54" s="68" t="s">
        <v>83</v>
      </c>
      <c r="D54" s="66"/>
      <c r="E54" s="66"/>
      <c r="F54" s="66"/>
      <c r="G54" s="11"/>
      <c r="H54" s="27" t="s">
        <v>77</v>
      </c>
      <c r="I54" s="27">
        <v>140</v>
      </c>
      <c r="J54" s="25"/>
      <c r="K54" s="25"/>
    </row>
    <row r="55" spans="1:12" ht="16.5" thickBot="1" x14ac:dyDescent="0.3">
      <c r="A55" s="66"/>
      <c r="B55" s="109">
        <f>E51</f>
        <v>0</v>
      </c>
      <c r="C55" s="68" t="s">
        <v>82</v>
      </c>
      <c r="D55" s="66"/>
      <c r="E55" s="66"/>
      <c r="F55" s="66"/>
      <c r="G55" s="11"/>
      <c r="H55" s="27" t="s">
        <v>75</v>
      </c>
      <c r="I55" s="27">
        <v>120</v>
      </c>
      <c r="J55" s="25"/>
      <c r="K55" s="25"/>
    </row>
    <row r="56" spans="1:12" ht="16.5" thickTop="1" x14ac:dyDescent="0.25">
      <c r="A56" s="66"/>
      <c r="B56" s="108">
        <f>B54+B55</f>
        <v>4</v>
      </c>
      <c r="C56" s="68" t="s">
        <v>81</v>
      </c>
      <c r="D56" s="66"/>
      <c r="E56" s="66"/>
      <c r="F56" s="66"/>
      <c r="G56" s="11"/>
      <c r="H56" s="27" t="s">
        <v>74</v>
      </c>
      <c r="I56" s="27">
        <v>120</v>
      </c>
      <c r="J56" s="51"/>
      <c r="K56" s="34">
        <v>100</v>
      </c>
    </row>
    <row r="57" spans="1:12" x14ac:dyDescent="0.25">
      <c r="A57" s="11"/>
      <c r="B57" s="108"/>
      <c r="C57" s="11"/>
      <c r="D57" s="11"/>
      <c r="E57" s="11"/>
      <c r="F57" s="11"/>
      <c r="G57" s="25"/>
      <c r="H57" s="27" t="s">
        <v>79</v>
      </c>
      <c r="I57" s="27">
        <v>100</v>
      </c>
      <c r="J57" s="25"/>
      <c r="K57" s="34">
        <v>110</v>
      </c>
    </row>
    <row r="58" spans="1:12" x14ac:dyDescent="0.25">
      <c r="A58" s="11"/>
      <c r="B58" s="108">
        <f>B56</f>
        <v>4</v>
      </c>
      <c r="C58" s="24" t="s">
        <v>78</v>
      </c>
      <c r="D58" s="35"/>
      <c r="E58" s="11"/>
      <c r="F58" s="11"/>
      <c r="G58" s="51"/>
      <c r="H58" s="27" t="s">
        <v>71</v>
      </c>
      <c r="I58" s="27">
        <v>100</v>
      </c>
      <c r="J58" s="31"/>
      <c r="K58" s="34">
        <v>120</v>
      </c>
    </row>
    <row r="59" spans="1:12" ht="16.5" thickBot="1" x14ac:dyDescent="0.3">
      <c r="A59" s="11"/>
      <c r="B59" s="110" t="str">
        <f>IF(OR(ISBLANK(F53),ISBLANK(C44)),"",POWER(100/F53,1.852)*POWER(B20,1.852)/POWER(C44,4.8655)*0.2083)</f>
        <v/>
      </c>
      <c r="C59" s="11" t="s">
        <v>76</v>
      </c>
      <c r="D59" s="11"/>
      <c r="E59" s="11"/>
      <c r="F59" s="11"/>
      <c r="H59" s="90"/>
      <c r="I59" s="90"/>
      <c r="J59" s="31"/>
      <c r="K59" s="34">
        <v>130</v>
      </c>
    </row>
    <row r="60" spans="1:12" ht="16.5" thickTop="1" x14ac:dyDescent="0.25">
      <c r="A60" s="11"/>
      <c r="B60" s="108">
        <f>B58*B59/100</f>
        <v>0</v>
      </c>
      <c r="C60" s="24" t="s">
        <v>69</v>
      </c>
      <c r="D60" s="11"/>
      <c r="E60" s="11"/>
      <c r="F60" s="11"/>
      <c r="G60" s="25"/>
      <c r="H60" s="25"/>
      <c r="I60" s="25"/>
      <c r="J60" s="31"/>
      <c r="K60" s="34">
        <v>140</v>
      </c>
    </row>
    <row r="61" spans="1:12" x14ac:dyDescent="0.25">
      <c r="A61" s="11"/>
      <c r="B61" s="108"/>
      <c r="C61" s="24"/>
      <c r="D61" s="11"/>
      <c r="E61" s="11"/>
      <c r="F61" s="12"/>
      <c r="G61" s="25"/>
      <c r="H61" s="25"/>
      <c r="I61" s="25"/>
      <c r="K61" s="34">
        <v>150</v>
      </c>
    </row>
    <row r="62" spans="1:12" x14ac:dyDescent="0.25">
      <c r="A62" s="11"/>
      <c r="B62" s="108"/>
      <c r="C62" s="24"/>
      <c r="D62" s="11"/>
      <c r="E62" s="11"/>
      <c r="F62" s="12"/>
      <c r="G62" s="25"/>
      <c r="H62" s="25"/>
      <c r="I62" s="25"/>
      <c r="K62" s="34"/>
    </row>
    <row r="63" spans="1:12" x14ac:dyDescent="0.25">
      <c r="A63" s="23" t="s">
        <v>72</v>
      </c>
      <c r="B63" s="108"/>
      <c r="C63" s="11"/>
      <c r="D63" s="11"/>
      <c r="E63" s="11"/>
      <c r="F63" s="12"/>
      <c r="G63" s="25"/>
      <c r="H63" s="25"/>
      <c r="I63" s="25"/>
    </row>
    <row r="64" spans="1:12" x14ac:dyDescent="0.25">
      <c r="A64" s="11"/>
      <c r="B64" s="108">
        <f>D40</f>
        <v>4</v>
      </c>
      <c r="C64" s="24" t="s">
        <v>70</v>
      </c>
      <c r="D64" s="11"/>
      <c r="E64" s="11"/>
      <c r="F64" s="12"/>
      <c r="G64" s="25"/>
    </row>
    <row r="65" spans="1:14" ht="15.75" customHeight="1" thickBot="1" x14ac:dyDescent="0.3">
      <c r="A65" s="11"/>
      <c r="B65" s="108">
        <f>B60</f>
        <v>0</v>
      </c>
      <c r="C65" s="24" t="s">
        <v>69</v>
      </c>
      <c r="D65" s="11"/>
      <c r="E65" s="83"/>
      <c r="F65" s="83"/>
      <c r="G65" s="83"/>
      <c r="H65" s="83"/>
      <c r="I65" s="83"/>
      <c r="J65" s="83"/>
      <c r="K65" s="83"/>
      <c r="L65" s="83"/>
    </row>
    <row r="66" spans="1:14" ht="16.5" customHeight="1" thickBot="1" x14ac:dyDescent="0.3">
      <c r="A66" s="11"/>
      <c r="B66" s="111"/>
      <c r="C66" s="24" t="s">
        <v>68</v>
      </c>
      <c r="D66" s="11"/>
      <c r="F66" s="83"/>
      <c r="G66" s="270" t="s">
        <v>149</v>
      </c>
      <c r="H66" s="271"/>
      <c r="I66" s="271"/>
      <c r="J66" s="272"/>
      <c r="K66" s="83"/>
      <c r="L66" s="83"/>
      <c r="M66" s="83"/>
      <c r="N66" s="83"/>
    </row>
    <row r="67" spans="1:14" ht="16.5" customHeight="1" thickTop="1" x14ac:dyDescent="0.25">
      <c r="A67" s="11"/>
      <c r="B67" s="112">
        <f>SUM(B64:B66)</f>
        <v>4</v>
      </c>
      <c r="C67" s="24" t="s">
        <v>67</v>
      </c>
      <c r="D67" s="11"/>
      <c r="F67" s="83"/>
      <c r="G67" s="273"/>
      <c r="H67" s="274"/>
      <c r="I67" s="274"/>
      <c r="J67" s="275"/>
      <c r="K67" s="83"/>
      <c r="L67" s="83"/>
      <c r="M67" s="83"/>
      <c r="N67" s="83"/>
    </row>
    <row r="68" spans="1:14" ht="15.75" customHeight="1" x14ac:dyDescent="0.25">
      <c r="A68" s="11"/>
      <c r="B68" s="113"/>
      <c r="C68" s="11"/>
      <c r="D68" s="11"/>
      <c r="F68" s="83"/>
      <c r="G68" s="273"/>
      <c r="H68" s="274"/>
      <c r="I68" s="274"/>
      <c r="J68" s="275"/>
      <c r="K68" s="83"/>
      <c r="L68" s="83"/>
      <c r="M68" s="83"/>
      <c r="N68" s="83"/>
    </row>
    <row r="69" spans="1:14" ht="15.75" customHeight="1" x14ac:dyDescent="0.25">
      <c r="A69" s="36" t="s">
        <v>176</v>
      </c>
      <c r="B69" s="108">
        <f>F32</f>
        <v>0</v>
      </c>
      <c r="C69" s="11" t="s">
        <v>66</v>
      </c>
      <c r="D69" s="11"/>
      <c r="F69" s="82"/>
      <c r="G69" s="273"/>
      <c r="H69" s="274"/>
      <c r="I69" s="274"/>
      <c r="J69" s="275"/>
      <c r="K69" s="82"/>
      <c r="L69" s="82"/>
      <c r="M69" s="82"/>
      <c r="N69" s="82"/>
    </row>
    <row r="70" spans="1:14" ht="15.75" customHeight="1" x14ac:dyDescent="0.25">
      <c r="A70" s="11"/>
      <c r="B70" s="108">
        <f>I34</f>
        <v>3</v>
      </c>
      <c r="C70" s="11" t="s">
        <v>65</v>
      </c>
      <c r="D70" s="11"/>
      <c r="F70" s="17"/>
      <c r="G70" s="273"/>
      <c r="H70" s="274"/>
      <c r="I70" s="274"/>
      <c r="J70" s="275"/>
      <c r="K70" s="17"/>
      <c r="L70" s="17"/>
      <c r="M70" s="17"/>
      <c r="N70" s="17"/>
    </row>
    <row r="71" spans="1:14" ht="15.75" customHeight="1" thickBot="1" x14ac:dyDescent="0.3">
      <c r="A71" s="11"/>
      <c r="B71" s="108">
        <f>D39</f>
        <v>1</v>
      </c>
      <c r="C71" s="11" t="s">
        <v>64</v>
      </c>
      <c r="D71" s="11"/>
      <c r="G71" s="276"/>
      <c r="H71" s="277"/>
      <c r="I71" s="277"/>
      <c r="J71" s="278"/>
      <c r="K71" s="25"/>
      <c r="L71" s="12"/>
      <c r="M71" s="7"/>
      <c r="N71" s="7"/>
    </row>
    <row r="72" spans="1:14" ht="16.5" thickBot="1" x14ac:dyDescent="0.3">
      <c r="A72" s="11"/>
      <c r="B72" s="109">
        <f>F37</f>
        <v>1</v>
      </c>
      <c r="C72" s="11" t="s">
        <v>63</v>
      </c>
      <c r="D72" s="11"/>
      <c r="E72" s="11"/>
      <c r="F72" s="12"/>
      <c r="G72" s="12"/>
      <c r="H72" s="12"/>
      <c r="I72" s="12"/>
      <c r="J72" s="12"/>
      <c r="K72" s="12"/>
    </row>
    <row r="73" spans="1:14" ht="16.5" thickTop="1" x14ac:dyDescent="0.25">
      <c r="A73" s="11"/>
      <c r="B73" s="112">
        <f>SUM(B69:B72)</f>
        <v>5</v>
      </c>
      <c r="C73" s="11" t="s">
        <v>62</v>
      </c>
      <c r="D73" s="11"/>
      <c r="E73" s="11"/>
      <c r="F73" s="12"/>
      <c r="G73" s="12"/>
      <c r="H73" s="12"/>
      <c r="I73" s="12"/>
      <c r="J73" s="12"/>
      <c r="K73" s="12"/>
    </row>
    <row r="74" spans="1:14" x14ac:dyDescent="0.25">
      <c r="A74" s="11"/>
      <c r="B74" s="66"/>
      <c r="C74" s="11"/>
      <c r="D74" s="11"/>
      <c r="E74" s="11"/>
      <c r="F74" s="12"/>
      <c r="G74" s="12"/>
      <c r="H74" s="12"/>
      <c r="I74" s="12"/>
      <c r="K74" s="12"/>
    </row>
    <row r="75" spans="1:14" ht="32.25" thickBot="1" x14ac:dyDescent="0.3">
      <c r="A75" s="37" t="s">
        <v>61</v>
      </c>
      <c r="B75" s="41" t="str">
        <f>IF(C44="","",0.40085*B20/POWER(C44,2))</f>
        <v/>
      </c>
      <c r="C75" s="38" t="s">
        <v>152</v>
      </c>
      <c r="D75" s="38"/>
      <c r="E75" s="38"/>
      <c r="F75" s="38"/>
      <c r="G75" s="38"/>
      <c r="H75" s="38"/>
      <c r="I75" s="38"/>
      <c r="J75" s="12"/>
      <c r="K75" s="12"/>
    </row>
    <row r="76" spans="1:14" ht="17.25" thickTop="1" thickBot="1" x14ac:dyDescent="0.3">
      <c r="A76" s="39"/>
      <c r="B76" s="42" t="str">
        <f>IF(B75&gt;8,"WARNING: EXCESSIVE VELOCITY.  RESULTANT ENERGY WASTE, PIPE EROSION, WATER HAMMER, AND NOISE.", "")</f>
        <v/>
      </c>
      <c r="C76" s="14"/>
      <c r="D76" s="14"/>
      <c r="E76" s="14"/>
      <c r="F76" s="12"/>
      <c r="G76" s="12"/>
      <c r="H76" s="12"/>
      <c r="I76" s="12"/>
      <c r="J76" s="12"/>
      <c r="K76" s="12"/>
    </row>
    <row r="77" spans="1:14" ht="17.25" thickTop="1" thickBot="1" x14ac:dyDescent="0.3">
      <c r="A77" s="28" t="s">
        <v>60</v>
      </c>
      <c r="B77" s="115">
        <f>B20</f>
        <v>0</v>
      </c>
      <c r="C77" s="24" t="s">
        <v>59</v>
      </c>
      <c r="D77" s="114">
        <f>B67</f>
        <v>4</v>
      </c>
      <c r="E77" s="24" t="s">
        <v>58</v>
      </c>
      <c r="F77" s="114">
        <f>D40</f>
        <v>4</v>
      </c>
      <c r="G77" s="18" t="s">
        <v>57</v>
      </c>
      <c r="H77" s="12"/>
      <c r="I77" s="12"/>
      <c r="J77" s="33"/>
      <c r="K77" s="33"/>
    </row>
    <row r="78" spans="1:14" ht="17.25" thickTop="1" thickBot="1" x14ac:dyDescent="0.3">
      <c r="A78" s="11"/>
      <c r="B78" s="65"/>
      <c r="C78" s="25"/>
      <c r="D78" s="25"/>
      <c r="E78" s="11"/>
    </row>
    <row r="79" spans="1:14" ht="27.75" thickTop="1" thickBot="1" x14ac:dyDescent="0.3">
      <c r="A79" s="28" t="s">
        <v>56</v>
      </c>
      <c r="B79" s="43">
        <f>IF(Questionnaire!D25="Circular",H43,Q48)</f>
        <v>0</v>
      </c>
      <c r="C79" s="117" t="str">
        <f>IF(Questionnaire!D25="Circular","DIAMETER (INCHES)",("(FT)"))</f>
        <v>DIAMETER (INCHES)</v>
      </c>
      <c r="D79" s="114">
        <f>B73</f>
        <v>5</v>
      </c>
      <c r="E79" s="40" t="s">
        <v>55</v>
      </c>
      <c r="G79" s="288" t="s">
        <v>163</v>
      </c>
      <c r="H79" s="289"/>
      <c r="I79" s="289"/>
      <c r="J79" s="290"/>
    </row>
    <row r="80" spans="1:14" ht="16.5" thickTop="1" x14ac:dyDescent="0.25">
      <c r="B80" s="53"/>
      <c r="C80" s="53"/>
      <c r="D80" s="53"/>
      <c r="E80" s="53"/>
      <c r="F80" s="53"/>
      <c r="G80" s="53"/>
      <c r="H80" s="53"/>
      <c r="I80" s="53"/>
    </row>
    <row r="81" spans="1:11" x14ac:dyDescent="0.25">
      <c r="A81" s="53"/>
      <c r="B81" s="53"/>
      <c r="C81" s="53"/>
      <c r="D81" s="53"/>
      <c r="E81" s="53"/>
      <c r="F81" s="53"/>
      <c r="G81" s="53"/>
      <c r="H81" s="53"/>
      <c r="I81" s="53"/>
    </row>
    <row r="82" spans="1:11" x14ac:dyDescent="0.25">
      <c r="A82" s="53"/>
      <c r="B82" s="53"/>
      <c r="C82" s="53"/>
      <c r="D82" s="53"/>
      <c r="E82" s="53"/>
      <c r="F82" s="53"/>
      <c r="G82" s="53"/>
      <c r="H82" s="53"/>
      <c r="I82" s="53"/>
    </row>
    <row r="83" spans="1:11" x14ac:dyDescent="0.25">
      <c r="A83" s="53"/>
      <c r="B83" s="53"/>
      <c r="C83" s="53"/>
      <c r="D83" s="53"/>
      <c r="E83" s="53"/>
      <c r="F83" s="53"/>
      <c r="G83" s="53"/>
      <c r="H83" s="53"/>
      <c r="I83" s="53"/>
    </row>
    <row r="84" spans="1:11" ht="21" x14ac:dyDescent="0.25">
      <c r="A84" s="244" t="s">
        <v>112</v>
      </c>
      <c r="B84" s="244"/>
      <c r="C84" s="244"/>
      <c r="D84" s="244"/>
      <c r="E84" s="244"/>
      <c r="F84" s="244"/>
      <c r="G84" s="244"/>
      <c r="H84" s="244"/>
      <c r="I84" s="244"/>
      <c r="J84" s="244"/>
      <c r="K84" s="244"/>
    </row>
    <row r="85" spans="1:11" x14ac:dyDescent="0.25">
      <c r="A85" s="53"/>
      <c r="B85" s="53"/>
      <c r="C85" s="53"/>
      <c r="D85" s="53"/>
      <c r="E85" s="53"/>
      <c r="F85" s="53"/>
      <c r="G85" s="53"/>
      <c r="H85" s="53"/>
      <c r="I85" s="53"/>
    </row>
  </sheetData>
  <sheetProtection algorithmName="SHA-512" hashValue="0DyIijGVmi4facE8hwnhiy+MpG+8fvKCBISArmm5DzdSwYprqbLNw8GWWozR1AD/IFSeFT8Dbb2oGyV6j4QZQg==" saltValue="IfbCf6BpZEEasBdpwFgM9w==" spinCount="100000" sheet="1" objects="1" scenarios="1" selectLockedCells="1"/>
  <sortState xmlns:xlrd2="http://schemas.microsoft.com/office/spreadsheetml/2017/richdata2" ref="H57:I63">
    <sortCondition descending="1" ref="I63"/>
  </sortState>
  <mergeCells count="26">
    <mergeCell ref="G66:J71"/>
    <mergeCell ref="H51:I51"/>
    <mergeCell ref="G79:J79"/>
    <mergeCell ref="O1:P1"/>
    <mergeCell ref="A1:L1"/>
    <mergeCell ref="A2:L2"/>
    <mergeCell ref="B18:D18"/>
    <mergeCell ref="B9:L9"/>
    <mergeCell ref="B8:L8"/>
    <mergeCell ref="H46:I46"/>
    <mergeCell ref="A84:K84"/>
    <mergeCell ref="B3:L3"/>
    <mergeCell ref="B7:L7"/>
    <mergeCell ref="B10:L10"/>
    <mergeCell ref="B11:L11"/>
    <mergeCell ref="B12:L12"/>
    <mergeCell ref="B13:L13"/>
    <mergeCell ref="B14:L14"/>
    <mergeCell ref="B4:L4"/>
    <mergeCell ref="B5:L5"/>
    <mergeCell ref="B6:L6"/>
    <mergeCell ref="B15:D15"/>
    <mergeCell ref="B43:F43"/>
    <mergeCell ref="A44:B44"/>
    <mergeCell ref="B17:E17"/>
    <mergeCell ref="I37:I38"/>
  </mergeCells>
  <conditionalFormatting sqref="B75">
    <cfRule type="expression" dxfId="7" priority="18">
      <formula>B75=8</formula>
    </cfRule>
    <cfRule type="expression" dxfId="6" priority="20">
      <formula>B75&gt;8</formula>
    </cfRule>
  </conditionalFormatting>
  <conditionalFormatting sqref="H43">
    <cfRule type="expression" dxfId="5" priority="1">
      <formula>$I39&lt;&gt;"CircularBasin"</formula>
    </cfRule>
    <cfRule type="expression" dxfId="4" priority="2">
      <formula>ISBLANK(I39)</formula>
    </cfRule>
  </conditionalFormatting>
  <conditionalFormatting sqref="H48">
    <cfRule type="expression" dxfId="3" priority="5">
      <formula>ISBLANK(I39)</formula>
    </cfRule>
  </conditionalFormatting>
  <conditionalFormatting sqref="H48:I48">
    <cfRule type="expression" dxfId="2" priority="3">
      <formula>$I39&lt;&gt;"Square_RectangularBasin"</formula>
    </cfRule>
  </conditionalFormatting>
  <conditionalFormatting sqref="I36">
    <cfRule type="cellIs" dxfId="1" priority="9" operator="between">
      <formula>0.1</formula>
      <formula>1.9</formula>
    </cfRule>
  </conditionalFormatting>
  <conditionalFormatting sqref="I48">
    <cfRule type="expression" dxfId="0" priority="4">
      <formula>ISBLANK(I39)</formula>
    </cfRule>
  </conditionalFormatting>
  <dataValidations count="12">
    <dataValidation type="list" allowBlank="1" showInputMessage="1" showErrorMessage="1" errorTitle="Invalid Input!" error="Please select C factor from list." sqref="WVG983092 IU53 SQ53 ACM53 AMI53 AWE53 BGA53 BPW53 BZS53 CJO53 CTK53 DDG53 DNC53 DWY53 EGU53 EQQ53 FAM53 FKI53 FUE53 GEA53 GNW53 GXS53 HHO53 HRK53 IBG53 ILC53 IUY53 JEU53 JOQ53 JYM53 KII53 KSE53 LCA53 LLW53 LVS53 MFO53 MPK53 MZG53 NJC53 NSY53 OCU53 OMQ53 OWM53 PGI53 PQE53 QAA53 QJW53 QTS53 RDO53 RNK53 RXG53 SHC53 SQY53 TAU53 TKQ53 TUM53 UEI53 UOE53 UYA53 VHW53 VRS53 WBO53 WLK53 WVG53 F65588 IU65588 SQ65588 ACM65588 AMI65588 AWE65588 BGA65588 BPW65588 BZS65588 CJO65588 CTK65588 DDG65588 DNC65588 DWY65588 EGU65588 EQQ65588 FAM65588 FKI65588 FUE65588 GEA65588 GNW65588 GXS65588 HHO65588 HRK65588 IBG65588 ILC65588 IUY65588 JEU65588 JOQ65588 JYM65588 KII65588 KSE65588 LCA65588 LLW65588 LVS65588 MFO65588 MPK65588 MZG65588 NJC65588 NSY65588 OCU65588 OMQ65588 OWM65588 PGI65588 PQE65588 QAA65588 QJW65588 QTS65588 RDO65588 RNK65588 RXG65588 SHC65588 SQY65588 TAU65588 TKQ65588 TUM65588 UEI65588 UOE65588 UYA65588 VHW65588 VRS65588 WBO65588 WLK65588 WVG65588 F131124 IU131124 SQ131124 ACM131124 AMI131124 AWE131124 BGA131124 BPW131124 BZS131124 CJO131124 CTK131124 DDG131124 DNC131124 DWY131124 EGU131124 EQQ131124 FAM131124 FKI131124 FUE131124 GEA131124 GNW131124 GXS131124 HHO131124 HRK131124 IBG131124 ILC131124 IUY131124 JEU131124 JOQ131124 JYM131124 KII131124 KSE131124 LCA131124 LLW131124 LVS131124 MFO131124 MPK131124 MZG131124 NJC131124 NSY131124 OCU131124 OMQ131124 OWM131124 PGI131124 PQE131124 QAA131124 QJW131124 QTS131124 RDO131124 RNK131124 RXG131124 SHC131124 SQY131124 TAU131124 TKQ131124 TUM131124 UEI131124 UOE131124 UYA131124 VHW131124 VRS131124 WBO131124 WLK131124 WVG131124 F196660 IU196660 SQ196660 ACM196660 AMI196660 AWE196660 BGA196660 BPW196660 BZS196660 CJO196660 CTK196660 DDG196660 DNC196660 DWY196660 EGU196660 EQQ196660 FAM196660 FKI196660 FUE196660 GEA196660 GNW196660 GXS196660 HHO196660 HRK196660 IBG196660 ILC196660 IUY196660 JEU196660 JOQ196660 JYM196660 KII196660 KSE196660 LCA196660 LLW196660 LVS196660 MFO196660 MPK196660 MZG196660 NJC196660 NSY196660 OCU196660 OMQ196660 OWM196660 PGI196660 PQE196660 QAA196660 QJW196660 QTS196660 RDO196660 RNK196660 RXG196660 SHC196660 SQY196660 TAU196660 TKQ196660 TUM196660 UEI196660 UOE196660 UYA196660 VHW196660 VRS196660 WBO196660 WLK196660 WVG196660 F262196 IU262196 SQ262196 ACM262196 AMI262196 AWE262196 BGA262196 BPW262196 BZS262196 CJO262196 CTK262196 DDG262196 DNC262196 DWY262196 EGU262196 EQQ262196 FAM262196 FKI262196 FUE262196 GEA262196 GNW262196 GXS262196 HHO262196 HRK262196 IBG262196 ILC262196 IUY262196 JEU262196 JOQ262196 JYM262196 KII262196 KSE262196 LCA262196 LLW262196 LVS262196 MFO262196 MPK262196 MZG262196 NJC262196 NSY262196 OCU262196 OMQ262196 OWM262196 PGI262196 PQE262196 QAA262196 QJW262196 QTS262196 RDO262196 RNK262196 RXG262196 SHC262196 SQY262196 TAU262196 TKQ262196 TUM262196 UEI262196 UOE262196 UYA262196 VHW262196 VRS262196 WBO262196 WLK262196 WVG262196 F327732 IU327732 SQ327732 ACM327732 AMI327732 AWE327732 BGA327732 BPW327732 BZS327732 CJO327732 CTK327732 DDG327732 DNC327732 DWY327732 EGU327732 EQQ327732 FAM327732 FKI327732 FUE327732 GEA327732 GNW327732 GXS327732 HHO327732 HRK327732 IBG327732 ILC327732 IUY327732 JEU327732 JOQ327732 JYM327732 KII327732 KSE327732 LCA327732 LLW327732 LVS327732 MFO327732 MPK327732 MZG327732 NJC327732 NSY327732 OCU327732 OMQ327732 OWM327732 PGI327732 PQE327732 QAA327732 QJW327732 QTS327732 RDO327732 RNK327732 RXG327732 SHC327732 SQY327732 TAU327732 TKQ327732 TUM327732 UEI327732 UOE327732 UYA327732 VHW327732 VRS327732 WBO327732 WLK327732 WVG327732 F393268 IU393268 SQ393268 ACM393268 AMI393268 AWE393268 BGA393268 BPW393268 BZS393268 CJO393268 CTK393268 DDG393268 DNC393268 DWY393268 EGU393268 EQQ393268 FAM393268 FKI393268 FUE393268 GEA393268 GNW393268 GXS393268 HHO393268 HRK393268 IBG393268 ILC393268 IUY393268 JEU393268 JOQ393268 JYM393268 KII393268 KSE393268 LCA393268 LLW393268 LVS393268 MFO393268 MPK393268 MZG393268 NJC393268 NSY393268 OCU393268 OMQ393268 OWM393268 PGI393268 PQE393268 QAA393268 QJW393268 QTS393268 RDO393268 RNK393268 RXG393268 SHC393268 SQY393268 TAU393268 TKQ393268 TUM393268 UEI393268 UOE393268 UYA393268 VHW393268 VRS393268 WBO393268 WLK393268 WVG393268 F458804 IU458804 SQ458804 ACM458804 AMI458804 AWE458804 BGA458804 BPW458804 BZS458804 CJO458804 CTK458804 DDG458804 DNC458804 DWY458804 EGU458804 EQQ458804 FAM458804 FKI458804 FUE458804 GEA458804 GNW458804 GXS458804 HHO458804 HRK458804 IBG458804 ILC458804 IUY458804 JEU458804 JOQ458804 JYM458804 KII458804 KSE458804 LCA458804 LLW458804 LVS458804 MFO458804 MPK458804 MZG458804 NJC458804 NSY458804 OCU458804 OMQ458804 OWM458804 PGI458804 PQE458804 QAA458804 QJW458804 QTS458804 RDO458804 RNK458804 RXG458804 SHC458804 SQY458804 TAU458804 TKQ458804 TUM458804 UEI458804 UOE458804 UYA458804 VHW458804 VRS458804 WBO458804 WLK458804 WVG458804 F524340 IU524340 SQ524340 ACM524340 AMI524340 AWE524340 BGA524340 BPW524340 BZS524340 CJO524340 CTK524340 DDG524340 DNC524340 DWY524340 EGU524340 EQQ524340 FAM524340 FKI524340 FUE524340 GEA524340 GNW524340 GXS524340 HHO524340 HRK524340 IBG524340 ILC524340 IUY524340 JEU524340 JOQ524340 JYM524340 KII524340 KSE524340 LCA524340 LLW524340 LVS524340 MFO524340 MPK524340 MZG524340 NJC524340 NSY524340 OCU524340 OMQ524340 OWM524340 PGI524340 PQE524340 QAA524340 QJW524340 QTS524340 RDO524340 RNK524340 RXG524340 SHC524340 SQY524340 TAU524340 TKQ524340 TUM524340 UEI524340 UOE524340 UYA524340 VHW524340 VRS524340 WBO524340 WLK524340 WVG524340 F589876 IU589876 SQ589876 ACM589876 AMI589876 AWE589876 BGA589876 BPW589876 BZS589876 CJO589876 CTK589876 DDG589876 DNC589876 DWY589876 EGU589876 EQQ589876 FAM589876 FKI589876 FUE589876 GEA589876 GNW589876 GXS589876 HHO589876 HRK589876 IBG589876 ILC589876 IUY589876 JEU589876 JOQ589876 JYM589876 KII589876 KSE589876 LCA589876 LLW589876 LVS589876 MFO589876 MPK589876 MZG589876 NJC589876 NSY589876 OCU589876 OMQ589876 OWM589876 PGI589876 PQE589876 QAA589876 QJW589876 QTS589876 RDO589876 RNK589876 RXG589876 SHC589876 SQY589876 TAU589876 TKQ589876 TUM589876 UEI589876 UOE589876 UYA589876 VHW589876 VRS589876 WBO589876 WLK589876 WVG589876 F655412 IU655412 SQ655412 ACM655412 AMI655412 AWE655412 BGA655412 BPW655412 BZS655412 CJO655412 CTK655412 DDG655412 DNC655412 DWY655412 EGU655412 EQQ655412 FAM655412 FKI655412 FUE655412 GEA655412 GNW655412 GXS655412 HHO655412 HRK655412 IBG655412 ILC655412 IUY655412 JEU655412 JOQ655412 JYM655412 KII655412 KSE655412 LCA655412 LLW655412 LVS655412 MFO655412 MPK655412 MZG655412 NJC655412 NSY655412 OCU655412 OMQ655412 OWM655412 PGI655412 PQE655412 QAA655412 QJW655412 QTS655412 RDO655412 RNK655412 RXG655412 SHC655412 SQY655412 TAU655412 TKQ655412 TUM655412 UEI655412 UOE655412 UYA655412 VHW655412 VRS655412 WBO655412 WLK655412 WVG655412 F720948 IU720948 SQ720948 ACM720948 AMI720948 AWE720948 BGA720948 BPW720948 BZS720948 CJO720948 CTK720948 DDG720948 DNC720948 DWY720948 EGU720948 EQQ720948 FAM720948 FKI720948 FUE720948 GEA720948 GNW720948 GXS720948 HHO720948 HRK720948 IBG720948 ILC720948 IUY720948 JEU720948 JOQ720948 JYM720948 KII720948 KSE720948 LCA720948 LLW720948 LVS720948 MFO720948 MPK720948 MZG720948 NJC720948 NSY720948 OCU720948 OMQ720948 OWM720948 PGI720948 PQE720948 QAA720948 QJW720948 QTS720948 RDO720948 RNK720948 RXG720948 SHC720948 SQY720948 TAU720948 TKQ720948 TUM720948 UEI720948 UOE720948 UYA720948 VHW720948 VRS720948 WBO720948 WLK720948 WVG720948 F786484 IU786484 SQ786484 ACM786484 AMI786484 AWE786484 BGA786484 BPW786484 BZS786484 CJO786484 CTK786484 DDG786484 DNC786484 DWY786484 EGU786484 EQQ786484 FAM786484 FKI786484 FUE786484 GEA786484 GNW786484 GXS786484 HHO786484 HRK786484 IBG786484 ILC786484 IUY786484 JEU786484 JOQ786484 JYM786484 KII786484 KSE786484 LCA786484 LLW786484 LVS786484 MFO786484 MPK786484 MZG786484 NJC786484 NSY786484 OCU786484 OMQ786484 OWM786484 PGI786484 PQE786484 QAA786484 QJW786484 QTS786484 RDO786484 RNK786484 RXG786484 SHC786484 SQY786484 TAU786484 TKQ786484 TUM786484 UEI786484 UOE786484 UYA786484 VHW786484 VRS786484 WBO786484 WLK786484 WVG786484 F852020 IU852020 SQ852020 ACM852020 AMI852020 AWE852020 BGA852020 BPW852020 BZS852020 CJO852020 CTK852020 DDG852020 DNC852020 DWY852020 EGU852020 EQQ852020 FAM852020 FKI852020 FUE852020 GEA852020 GNW852020 GXS852020 HHO852020 HRK852020 IBG852020 ILC852020 IUY852020 JEU852020 JOQ852020 JYM852020 KII852020 KSE852020 LCA852020 LLW852020 LVS852020 MFO852020 MPK852020 MZG852020 NJC852020 NSY852020 OCU852020 OMQ852020 OWM852020 PGI852020 PQE852020 QAA852020 QJW852020 QTS852020 RDO852020 RNK852020 RXG852020 SHC852020 SQY852020 TAU852020 TKQ852020 TUM852020 UEI852020 UOE852020 UYA852020 VHW852020 VRS852020 WBO852020 WLK852020 WVG852020 F917556 IU917556 SQ917556 ACM917556 AMI917556 AWE917556 BGA917556 BPW917556 BZS917556 CJO917556 CTK917556 DDG917556 DNC917556 DWY917556 EGU917556 EQQ917556 FAM917556 FKI917556 FUE917556 GEA917556 GNW917556 GXS917556 HHO917556 HRK917556 IBG917556 ILC917556 IUY917556 JEU917556 JOQ917556 JYM917556 KII917556 KSE917556 LCA917556 LLW917556 LVS917556 MFO917556 MPK917556 MZG917556 NJC917556 NSY917556 OCU917556 OMQ917556 OWM917556 PGI917556 PQE917556 QAA917556 QJW917556 QTS917556 RDO917556 RNK917556 RXG917556 SHC917556 SQY917556 TAU917556 TKQ917556 TUM917556 UEI917556 UOE917556 UYA917556 VHW917556 VRS917556 WBO917556 WLK917556 WVG917556 F983092 IU983092 SQ983092 ACM983092 AMI983092 AWE983092 BGA983092 BPW983092 BZS983092 CJO983092 CTK983092 DDG983092 DNC983092 DWY983092 EGU983092 EQQ983092 FAM983092 FKI983092 FUE983092 GEA983092 GNW983092 GXS983092 HHO983092 HRK983092 IBG983092 ILC983092 IUY983092 JEU983092 JOQ983092 JYM983092 KII983092 KSE983092 LCA983092 LLW983092 LVS983092 MFO983092 MPK983092 MZG983092 NJC983092 NSY983092 OCU983092 OMQ983092 OWM983092 PGI983092 PQE983092 QAA983092 QJW983092 QTS983092 RDO983092 RNK983092 RXG983092 SHC983092 SQY983092 TAU983092 TKQ983092 TUM983092 UEI983092 UOE983092 UYA983092 VHW983092 VRS983092 WBO983092 WLK983092" xr:uid="{9A52C071-F43A-4E9B-B945-9043ACC14868}">
      <formula1>$K$56:$K$61</formula1>
    </dataValidation>
    <dataValidation type="list" allowBlank="1" showInputMessage="1" showErrorMessage="1" sqref="WVD983083 IR44 SN44 ACJ44 AMF44 AWB44 BFX44 BPT44 BZP44 CJL44 CTH44 DDD44 DMZ44 DWV44 EGR44 EQN44 FAJ44 FKF44 FUB44 GDX44 GNT44 GXP44 HHL44 HRH44 IBD44 IKZ44 IUV44 JER44 JON44 JYJ44 KIF44 KSB44 LBX44 LLT44 LVP44 MFL44 MPH44 MZD44 NIZ44 NSV44 OCR44 OMN44 OWJ44 PGF44 PQB44 PZX44 QJT44 QTP44 RDL44 RNH44 RXD44 SGZ44 SQV44 TAR44 TKN44 TUJ44 UEF44 UOB44 UXX44 VHT44 VRP44 WBL44 WLH44 WVD44 C65579 IR65579 SN65579 ACJ65579 AMF65579 AWB65579 BFX65579 BPT65579 BZP65579 CJL65579 CTH65579 DDD65579 DMZ65579 DWV65579 EGR65579 EQN65579 FAJ65579 FKF65579 FUB65579 GDX65579 GNT65579 GXP65579 HHL65579 HRH65579 IBD65579 IKZ65579 IUV65579 JER65579 JON65579 JYJ65579 KIF65579 KSB65579 LBX65579 LLT65579 LVP65579 MFL65579 MPH65579 MZD65579 NIZ65579 NSV65579 OCR65579 OMN65579 OWJ65579 PGF65579 PQB65579 PZX65579 QJT65579 QTP65579 RDL65579 RNH65579 RXD65579 SGZ65579 SQV65579 TAR65579 TKN65579 TUJ65579 UEF65579 UOB65579 UXX65579 VHT65579 VRP65579 WBL65579 WLH65579 WVD65579 C131115 IR131115 SN131115 ACJ131115 AMF131115 AWB131115 BFX131115 BPT131115 BZP131115 CJL131115 CTH131115 DDD131115 DMZ131115 DWV131115 EGR131115 EQN131115 FAJ131115 FKF131115 FUB131115 GDX131115 GNT131115 GXP131115 HHL131115 HRH131115 IBD131115 IKZ131115 IUV131115 JER131115 JON131115 JYJ131115 KIF131115 KSB131115 LBX131115 LLT131115 LVP131115 MFL131115 MPH131115 MZD131115 NIZ131115 NSV131115 OCR131115 OMN131115 OWJ131115 PGF131115 PQB131115 PZX131115 QJT131115 QTP131115 RDL131115 RNH131115 RXD131115 SGZ131115 SQV131115 TAR131115 TKN131115 TUJ131115 UEF131115 UOB131115 UXX131115 VHT131115 VRP131115 WBL131115 WLH131115 WVD131115 C196651 IR196651 SN196651 ACJ196651 AMF196651 AWB196651 BFX196651 BPT196651 BZP196651 CJL196651 CTH196651 DDD196651 DMZ196651 DWV196651 EGR196651 EQN196651 FAJ196651 FKF196651 FUB196651 GDX196651 GNT196651 GXP196651 HHL196651 HRH196651 IBD196651 IKZ196651 IUV196651 JER196651 JON196651 JYJ196651 KIF196651 KSB196651 LBX196651 LLT196651 LVP196651 MFL196651 MPH196651 MZD196651 NIZ196651 NSV196651 OCR196651 OMN196651 OWJ196651 PGF196651 PQB196651 PZX196651 QJT196651 QTP196651 RDL196651 RNH196651 RXD196651 SGZ196651 SQV196651 TAR196651 TKN196651 TUJ196651 UEF196651 UOB196651 UXX196651 VHT196651 VRP196651 WBL196651 WLH196651 WVD196651 C262187 IR262187 SN262187 ACJ262187 AMF262187 AWB262187 BFX262187 BPT262187 BZP262187 CJL262187 CTH262187 DDD262187 DMZ262187 DWV262187 EGR262187 EQN262187 FAJ262187 FKF262187 FUB262187 GDX262187 GNT262187 GXP262187 HHL262187 HRH262187 IBD262187 IKZ262187 IUV262187 JER262187 JON262187 JYJ262187 KIF262187 KSB262187 LBX262187 LLT262187 LVP262187 MFL262187 MPH262187 MZD262187 NIZ262187 NSV262187 OCR262187 OMN262187 OWJ262187 PGF262187 PQB262187 PZX262187 QJT262187 QTP262187 RDL262187 RNH262187 RXD262187 SGZ262187 SQV262187 TAR262187 TKN262187 TUJ262187 UEF262187 UOB262187 UXX262187 VHT262187 VRP262187 WBL262187 WLH262187 WVD262187 C327723 IR327723 SN327723 ACJ327723 AMF327723 AWB327723 BFX327723 BPT327723 BZP327723 CJL327723 CTH327723 DDD327723 DMZ327723 DWV327723 EGR327723 EQN327723 FAJ327723 FKF327723 FUB327723 GDX327723 GNT327723 GXP327723 HHL327723 HRH327723 IBD327723 IKZ327723 IUV327723 JER327723 JON327723 JYJ327723 KIF327723 KSB327723 LBX327723 LLT327723 LVP327723 MFL327723 MPH327723 MZD327723 NIZ327723 NSV327723 OCR327723 OMN327723 OWJ327723 PGF327723 PQB327723 PZX327723 QJT327723 QTP327723 RDL327723 RNH327723 RXD327723 SGZ327723 SQV327723 TAR327723 TKN327723 TUJ327723 UEF327723 UOB327723 UXX327723 VHT327723 VRP327723 WBL327723 WLH327723 WVD327723 C393259 IR393259 SN393259 ACJ393259 AMF393259 AWB393259 BFX393259 BPT393259 BZP393259 CJL393259 CTH393259 DDD393259 DMZ393259 DWV393259 EGR393259 EQN393259 FAJ393259 FKF393259 FUB393259 GDX393259 GNT393259 GXP393259 HHL393259 HRH393259 IBD393259 IKZ393259 IUV393259 JER393259 JON393259 JYJ393259 KIF393259 KSB393259 LBX393259 LLT393259 LVP393259 MFL393259 MPH393259 MZD393259 NIZ393259 NSV393259 OCR393259 OMN393259 OWJ393259 PGF393259 PQB393259 PZX393259 QJT393259 QTP393259 RDL393259 RNH393259 RXD393259 SGZ393259 SQV393259 TAR393259 TKN393259 TUJ393259 UEF393259 UOB393259 UXX393259 VHT393259 VRP393259 WBL393259 WLH393259 WVD393259 C458795 IR458795 SN458795 ACJ458795 AMF458795 AWB458795 BFX458795 BPT458795 BZP458795 CJL458795 CTH458795 DDD458795 DMZ458795 DWV458795 EGR458795 EQN458795 FAJ458795 FKF458795 FUB458795 GDX458795 GNT458795 GXP458795 HHL458795 HRH458795 IBD458795 IKZ458795 IUV458795 JER458795 JON458795 JYJ458795 KIF458795 KSB458795 LBX458795 LLT458795 LVP458795 MFL458795 MPH458795 MZD458795 NIZ458795 NSV458795 OCR458795 OMN458795 OWJ458795 PGF458795 PQB458795 PZX458795 QJT458795 QTP458795 RDL458795 RNH458795 RXD458795 SGZ458795 SQV458795 TAR458795 TKN458795 TUJ458795 UEF458795 UOB458795 UXX458795 VHT458795 VRP458795 WBL458795 WLH458795 WVD458795 C524331 IR524331 SN524331 ACJ524331 AMF524331 AWB524331 BFX524331 BPT524331 BZP524331 CJL524331 CTH524331 DDD524331 DMZ524331 DWV524331 EGR524331 EQN524331 FAJ524331 FKF524331 FUB524331 GDX524331 GNT524331 GXP524331 HHL524331 HRH524331 IBD524331 IKZ524331 IUV524331 JER524331 JON524331 JYJ524331 KIF524331 KSB524331 LBX524331 LLT524331 LVP524331 MFL524331 MPH524331 MZD524331 NIZ524331 NSV524331 OCR524331 OMN524331 OWJ524331 PGF524331 PQB524331 PZX524331 QJT524331 QTP524331 RDL524331 RNH524331 RXD524331 SGZ524331 SQV524331 TAR524331 TKN524331 TUJ524331 UEF524331 UOB524331 UXX524331 VHT524331 VRP524331 WBL524331 WLH524331 WVD524331 C589867 IR589867 SN589867 ACJ589867 AMF589867 AWB589867 BFX589867 BPT589867 BZP589867 CJL589867 CTH589867 DDD589867 DMZ589867 DWV589867 EGR589867 EQN589867 FAJ589867 FKF589867 FUB589867 GDX589867 GNT589867 GXP589867 HHL589867 HRH589867 IBD589867 IKZ589867 IUV589867 JER589867 JON589867 JYJ589867 KIF589867 KSB589867 LBX589867 LLT589867 LVP589867 MFL589867 MPH589867 MZD589867 NIZ589867 NSV589867 OCR589867 OMN589867 OWJ589867 PGF589867 PQB589867 PZX589867 QJT589867 QTP589867 RDL589867 RNH589867 RXD589867 SGZ589867 SQV589867 TAR589867 TKN589867 TUJ589867 UEF589867 UOB589867 UXX589867 VHT589867 VRP589867 WBL589867 WLH589867 WVD589867 C655403 IR655403 SN655403 ACJ655403 AMF655403 AWB655403 BFX655403 BPT655403 BZP655403 CJL655403 CTH655403 DDD655403 DMZ655403 DWV655403 EGR655403 EQN655403 FAJ655403 FKF655403 FUB655403 GDX655403 GNT655403 GXP655403 HHL655403 HRH655403 IBD655403 IKZ655403 IUV655403 JER655403 JON655403 JYJ655403 KIF655403 KSB655403 LBX655403 LLT655403 LVP655403 MFL655403 MPH655403 MZD655403 NIZ655403 NSV655403 OCR655403 OMN655403 OWJ655403 PGF655403 PQB655403 PZX655403 QJT655403 QTP655403 RDL655403 RNH655403 RXD655403 SGZ655403 SQV655403 TAR655403 TKN655403 TUJ655403 UEF655403 UOB655403 UXX655403 VHT655403 VRP655403 WBL655403 WLH655403 WVD655403 C720939 IR720939 SN720939 ACJ720939 AMF720939 AWB720939 BFX720939 BPT720939 BZP720939 CJL720939 CTH720939 DDD720939 DMZ720939 DWV720939 EGR720939 EQN720939 FAJ720939 FKF720939 FUB720939 GDX720939 GNT720939 GXP720939 HHL720939 HRH720939 IBD720939 IKZ720939 IUV720939 JER720939 JON720939 JYJ720939 KIF720939 KSB720939 LBX720939 LLT720939 LVP720939 MFL720939 MPH720939 MZD720939 NIZ720939 NSV720939 OCR720939 OMN720939 OWJ720939 PGF720939 PQB720939 PZX720939 QJT720939 QTP720939 RDL720939 RNH720939 RXD720939 SGZ720939 SQV720939 TAR720939 TKN720939 TUJ720939 UEF720939 UOB720939 UXX720939 VHT720939 VRP720939 WBL720939 WLH720939 WVD720939 C786475 IR786475 SN786475 ACJ786475 AMF786475 AWB786475 BFX786475 BPT786475 BZP786475 CJL786475 CTH786475 DDD786475 DMZ786475 DWV786475 EGR786475 EQN786475 FAJ786475 FKF786475 FUB786475 GDX786475 GNT786475 GXP786475 HHL786475 HRH786475 IBD786475 IKZ786475 IUV786475 JER786475 JON786475 JYJ786475 KIF786475 KSB786475 LBX786475 LLT786475 LVP786475 MFL786475 MPH786475 MZD786475 NIZ786475 NSV786475 OCR786475 OMN786475 OWJ786475 PGF786475 PQB786475 PZX786475 QJT786475 QTP786475 RDL786475 RNH786475 RXD786475 SGZ786475 SQV786475 TAR786475 TKN786475 TUJ786475 UEF786475 UOB786475 UXX786475 VHT786475 VRP786475 WBL786475 WLH786475 WVD786475 C852011 IR852011 SN852011 ACJ852011 AMF852011 AWB852011 BFX852011 BPT852011 BZP852011 CJL852011 CTH852011 DDD852011 DMZ852011 DWV852011 EGR852011 EQN852011 FAJ852011 FKF852011 FUB852011 GDX852011 GNT852011 GXP852011 HHL852011 HRH852011 IBD852011 IKZ852011 IUV852011 JER852011 JON852011 JYJ852011 KIF852011 KSB852011 LBX852011 LLT852011 LVP852011 MFL852011 MPH852011 MZD852011 NIZ852011 NSV852011 OCR852011 OMN852011 OWJ852011 PGF852011 PQB852011 PZX852011 QJT852011 QTP852011 RDL852011 RNH852011 RXD852011 SGZ852011 SQV852011 TAR852011 TKN852011 TUJ852011 UEF852011 UOB852011 UXX852011 VHT852011 VRP852011 WBL852011 WLH852011 WVD852011 C917547 IR917547 SN917547 ACJ917547 AMF917547 AWB917547 BFX917547 BPT917547 BZP917547 CJL917547 CTH917547 DDD917547 DMZ917547 DWV917547 EGR917547 EQN917547 FAJ917547 FKF917547 FUB917547 GDX917547 GNT917547 GXP917547 HHL917547 HRH917547 IBD917547 IKZ917547 IUV917547 JER917547 JON917547 JYJ917547 KIF917547 KSB917547 LBX917547 LLT917547 LVP917547 MFL917547 MPH917547 MZD917547 NIZ917547 NSV917547 OCR917547 OMN917547 OWJ917547 PGF917547 PQB917547 PZX917547 QJT917547 QTP917547 RDL917547 RNH917547 RXD917547 SGZ917547 SQV917547 TAR917547 TKN917547 TUJ917547 UEF917547 UOB917547 UXX917547 VHT917547 VRP917547 WBL917547 WLH917547 WVD917547 C983083 IR983083 SN983083 ACJ983083 AMF983083 AWB983083 BFX983083 BPT983083 BZP983083 CJL983083 CTH983083 DDD983083 DMZ983083 DWV983083 EGR983083 EQN983083 FAJ983083 FKF983083 FUB983083 GDX983083 GNT983083 GXP983083 HHL983083 HRH983083 IBD983083 IKZ983083 IUV983083 JER983083 JON983083 JYJ983083 KIF983083 KSB983083 LBX983083 LLT983083 LVP983083 MFL983083 MPH983083 MZD983083 NIZ983083 NSV983083 OCR983083 OMN983083 OWJ983083 PGF983083 PQB983083 PZX983083 QJT983083 QTP983083 RDL983083 RNH983083 RXD983083 SGZ983083 SQV983083 TAR983083 TKN983083 TUJ983083 UEF983083 UOB983083 UXX983083 VHT983083 VRP983083 WBL983083 WLH983083" xr:uid="{BA1E8C12-C50E-4477-A8C5-F66599DADB37}">
      <formula1>$L$43:$L$50</formula1>
    </dataValidation>
    <dataValidation type="list" allowBlank="1" showInputMessage="1" showErrorMessage="1" sqref="C44" xr:uid="{0D7392CF-F6D0-4EFF-82AD-F0B5C0A4EF29}">
      <formula1>"1 1/4,1 1/2,2,2 1/2,3,4,6,8,10,12,14,16,18,20"</formula1>
    </dataValidation>
    <dataValidation type="decimal" allowBlank="1" showInputMessage="1" showErrorMessage="1" sqref="B20 D23 F32 F37" xr:uid="{15D34CBA-8042-4550-B35D-D08C398E7AF9}">
      <formula1>0</formula1>
      <formula2>1000000</formula2>
    </dataValidation>
    <dataValidation type="decimal" allowBlank="1" showInputMessage="1" showErrorMessage="1" sqref="D27" xr:uid="{91CCFF26-78F3-4E68-8F1B-3E9A9E0DC705}">
      <formula1>-1000</formula1>
      <formula2>1000000</formula2>
    </dataValidation>
    <dataValidation type="decimal" allowBlank="1" showInputMessage="1" showErrorMessage="1" sqref="I34" xr:uid="{A5ECF763-30F8-42D0-823B-F156CE7C11C2}">
      <formula1>0</formula1>
      <formula2>1000</formula2>
    </dataValidation>
    <dataValidation type="list" allowBlank="1" showInputMessage="1" showErrorMessage="1" errorTitle="Invalid Input!" error="Please select C factor from list." sqref="F53" xr:uid="{4FC95722-80C6-5444-91F8-1A5F30B14546}">
      <formula1>"100,120,140,150"</formula1>
    </dataValidation>
    <dataValidation type="list" allowBlank="1" showInputMessage="1" showErrorMessage="1" sqref="WVF983111 IT71 SP71 ACL71 AMH71 AWD71 BFZ71 BPV71 BZR71 CJN71 CTJ71 DDF71 DNB71 DWX71 EGT71 EQP71 FAL71 FKH71 FUD71 GDZ71 GNV71 GXR71 HHN71 HRJ71 IBF71 ILB71 IUX71 JET71 JOP71 JYL71 KIH71 KSD71 LBZ71 LLV71 LVR71 MFN71 MPJ71 MZF71 NJB71 NSX71 OCT71 OMP71 OWL71 PGH71 PQD71 PZZ71 QJV71 QTR71 RDN71 RNJ71 RXF71 SHB71 SQX71 TAT71 TKP71 TUL71 UEH71 UOD71 UXZ71 VHV71 VRR71 WBN71 WLJ71 WVF71 E65607 IT65607 SP65607 ACL65607 AMH65607 AWD65607 BFZ65607 BPV65607 BZR65607 CJN65607 CTJ65607 DDF65607 DNB65607 DWX65607 EGT65607 EQP65607 FAL65607 FKH65607 FUD65607 GDZ65607 GNV65607 GXR65607 HHN65607 HRJ65607 IBF65607 ILB65607 IUX65607 JET65607 JOP65607 JYL65607 KIH65607 KSD65607 LBZ65607 LLV65607 LVR65607 MFN65607 MPJ65607 MZF65607 NJB65607 NSX65607 OCT65607 OMP65607 OWL65607 PGH65607 PQD65607 PZZ65607 QJV65607 QTR65607 RDN65607 RNJ65607 RXF65607 SHB65607 SQX65607 TAT65607 TKP65607 TUL65607 UEH65607 UOD65607 UXZ65607 VHV65607 VRR65607 WBN65607 WLJ65607 WVF65607 E131143 IT131143 SP131143 ACL131143 AMH131143 AWD131143 BFZ131143 BPV131143 BZR131143 CJN131143 CTJ131143 DDF131143 DNB131143 DWX131143 EGT131143 EQP131143 FAL131143 FKH131143 FUD131143 GDZ131143 GNV131143 GXR131143 HHN131143 HRJ131143 IBF131143 ILB131143 IUX131143 JET131143 JOP131143 JYL131143 KIH131143 KSD131143 LBZ131143 LLV131143 LVR131143 MFN131143 MPJ131143 MZF131143 NJB131143 NSX131143 OCT131143 OMP131143 OWL131143 PGH131143 PQD131143 PZZ131143 QJV131143 QTR131143 RDN131143 RNJ131143 RXF131143 SHB131143 SQX131143 TAT131143 TKP131143 TUL131143 UEH131143 UOD131143 UXZ131143 VHV131143 VRR131143 WBN131143 WLJ131143 WVF131143 E196679 IT196679 SP196679 ACL196679 AMH196679 AWD196679 BFZ196679 BPV196679 BZR196679 CJN196679 CTJ196679 DDF196679 DNB196679 DWX196679 EGT196679 EQP196679 FAL196679 FKH196679 FUD196679 GDZ196679 GNV196679 GXR196679 HHN196679 HRJ196679 IBF196679 ILB196679 IUX196679 JET196679 JOP196679 JYL196679 KIH196679 KSD196679 LBZ196679 LLV196679 LVR196679 MFN196679 MPJ196679 MZF196679 NJB196679 NSX196679 OCT196679 OMP196679 OWL196679 PGH196679 PQD196679 PZZ196679 QJV196679 QTR196679 RDN196679 RNJ196679 RXF196679 SHB196679 SQX196679 TAT196679 TKP196679 TUL196679 UEH196679 UOD196679 UXZ196679 VHV196679 VRR196679 WBN196679 WLJ196679 WVF196679 E262215 IT262215 SP262215 ACL262215 AMH262215 AWD262215 BFZ262215 BPV262215 BZR262215 CJN262215 CTJ262215 DDF262215 DNB262215 DWX262215 EGT262215 EQP262215 FAL262215 FKH262215 FUD262215 GDZ262215 GNV262215 GXR262215 HHN262215 HRJ262215 IBF262215 ILB262215 IUX262215 JET262215 JOP262215 JYL262215 KIH262215 KSD262215 LBZ262215 LLV262215 LVR262215 MFN262215 MPJ262215 MZF262215 NJB262215 NSX262215 OCT262215 OMP262215 OWL262215 PGH262215 PQD262215 PZZ262215 QJV262215 QTR262215 RDN262215 RNJ262215 RXF262215 SHB262215 SQX262215 TAT262215 TKP262215 TUL262215 UEH262215 UOD262215 UXZ262215 VHV262215 VRR262215 WBN262215 WLJ262215 WVF262215 E327751 IT327751 SP327751 ACL327751 AMH327751 AWD327751 BFZ327751 BPV327751 BZR327751 CJN327751 CTJ327751 DDF327751 DNB327751 DWX327751 EGT327751 EQP327751 FAL327751 FKH327751 FUD327751 GDZ327751 GNV327751 GXR327751 HHN327751 HRJ327751 IBF327751 ILB327751 IUX327751 JET327751 JOP327751 JYL327751 KIH327751 KSD327751 LBZ327751 LLV327751 LVR327751 MFN327751 MPJ327751 MZF327751 NJB327751 NSX327751 OCT327751 OMP327751 OWL327751 PGH327751 PQD327751 PZZ327751 QJV327751 QTR327751 RDN327751 RNJ327751 RXF327751 SHB327751 SQX327751 TAT327751 TKP327751 TUL327751 UEH327751 UOD327751 UXZ327751 VHV327751 VRR327751 WBN327751 WLJ327751 WVF327751 E393287 IT393287 SP393287 ACL393287 AMH393287 AWD393287 BFZ393287 BPV393287 BZR393287 CJN393287 CTJ393287 DDF393287 DNB393287 DWX393287 EGT393287 EQP393287 FAL393287 FKH393287 FUD393287 GDZ393287 GNV393287 GXR393287 HHN393287 HRJ393287 IBF393287 ILB393287 IUX393287 JET393287 JOP393287 JYL393287 KIH393287 KSD393287 LBZ393287 LLV393287 LVR393287 MFN393287 MPJ393287 MZF393287 NJB393287 NSX393287 OCT393287 OMP393287 OWL393287 PGH393287 PQD393287 PZZ393287 QJV393287 QTR393287 RDN393287 RNJ393287 RXF393287 SHB393287 SQX393287 TAT393287 TKP393287 TUL393287 UEH393287 UOD393287 UXZ393287 VHV393287 VRR393287 WBN393287 WLJ393287 WVF393287 E458823 IT458823 SP458823 ACL458823 AMH458823 AWD458823 BFZ458823 BPV458823 BZR458823 CJN458823 CTJ458823 DDF458823 DNB458823 DWX458823 EGT458823 EQP458823 FAL458823 FKH458823 FUD458823 GDZ458823 GNV458823 GXR458823 HHN458823 HRJ458823 IBF458823 ILB458823 IUX458823 JET458823 JOP458823 JYL458823 KIH458823 KSD458823 LBZ458823 LLV458823 LVR458823 MFN458823 MPJ458823 MZF458823 NJB458823 NSX458823 OCT458823 OMP458823 OWL458823 PGH458823 PQD458823 PZZ458823 QJV458823 QTR458823 RDN458823 RNJ458823 RXF458823 SHB458823 SQX458823 TAT458823 TKP458823 TUL458823 UEH458823 UOD458823 UXZ458823 VHV458823 VRR458823 WBN458823 WLJ458823 WVF458823 E524359 IT524359 SP524359 ACL524359 AMH524359 AWD524359 BFZ524359 BPV524359 BZR524359 CJN524359 CTJ524359 DDF524359 DNB524359 DWX524359 EGT524359 EQP524359 FAL524359 FKH524359 FUD524359 GDZ524359 GNV524359 GXR524359 HHN524359 HRJ524359 IBF524359 ILB524359 IUX524359 JET524359 JOP524359 JYL524359 KIH524359 KSD524359 LBZ524359 LLV524359 LVR524359 MFN524359 MPJ524359 MZF524359 NJB524359 NSX524359 OCT524359 OMP524359 OWL524359 PGH524359 PQD524359 PZZ524359 QJV524359 QTR524359 RDN524359 RNJ524359 RXF524359 SHB524359 SQX524359 TAT524359 TKP524359 TUL524359 UEH524359 UOD524359 UXZ524359 VHV524359 VRR524359 WBN524359 WLJ524359 WVF524359 E589895 IT589895 SP589895 ACL589895 AMH589895 AWD589895 BFZ589895 BPV589895 BZR589895 CJN589895 CTJ589895 DDF589895 DNB589895 DWX589895 EGT589895 EQP589895 FAL589895 FKH589895 FUD589895 GDZ589895 GNV589895 GXR589895 HHN589895 HRJ589895 IBF589895 ILB589895 IUX589895 JET589895 JOP589895 JYL589895 KIH589895 KSD589895 LBZ589895 LLV589895 LVR589895 MFN589895 MPJ589895 MZF589895 NJB589895 NSX589895 OCT589895 OMP589895 OWL589895 PGH589895 PQD589895 PZZ589895 QJV589895 QTR589895 RDN589895 RNJ589895 RXF589895 SHB589895 SQX589895 TAT589895 TKP589895 TUL589895 UEH589895 UOD589895 UXZ589895 VHV589895 VRR589895 WBN589895 WLJ589895 WVF589895 E655431 IT655431 SP655431 ACL655431 AMH655431 AWD655431 BFZ655431 BPV655431 BZR655431 CJN655431 CTJ655431 DDF655431 DNB655431 DWX655431 EGT655431 EQP655431 FAL655431 FKH655431 FUD655431 GDZ655431 GNV655431 GXR655431 HHN655431 HRJ655431 IBF655431 ILB655431 IUX655431 JET655431 JOP655431 JYL655431 KIH655431 KSD655431 LBZ655431 LLV655431 LVR655431 MFN655431 MPJ655431 MZF655431 NJB655431 NSX655431 OCT655431 OMP655431 OWL655431 PGH655431 PQD655431 PZZ655431 QJV655431 QTR655431 RDN655431 RNJ655431 RXF655431 SHB655431 SQX655431 TAT655431 TKP655431 TUL655431 UEH655431 UOD655431 UXZ655431 VHV655431 VRR655431 WBN655431 WLJ655431 WVF655431 E720967 IT720967 SP720967 ACL720967 AMH720967 AWD720967 BFZ720967 BPV720967 BZR720967 CJN720967 CTJ720967 DDF720967 DNB720967 DWX720967 EGT720967 EQP720967 FAL720967 FKH720967 FUD720967 GDZ720967 GNV720967 GXR720967 HHN720967 HRJ720967 IBF720967 ILB720967 IUX720967 JET720967 JOP720967 JYL720967 KIH720967 KSD720967 LBZ720967 LLV720967 LVR720967 MFN720967 MPJ720967 MZF720967 NJB720967 NSX720967 OCT720967 OMP720967 OWL720967 PGH720967 PQD720967 PZZ720967 QJV720967 QTR720967 RDN720967 RNJ720967 RXF720967 SHB720967 SQX720967 TAT720967 TKP720967 TUL720967 UEH720967 UOD720967 UXZ720967 VHV720967 VRR720967 WBN720967 WLJ720967 WVF720967 E786503 IT786503 SP786503 ACL786503 AMH786503 AWD786503 BFZ786503 BPV786503 BZR786503 CJN786503 CTJ786503 DDF786503 DNB786503 DWX786503 EGT786503 EQP786503 FAL786503 FKH786503 FUD786503 GDZ786503 GNV786503 GXR786503 HHN786503 HRJ786503 IBF786503 ILB786503 IUX786503 JET786503 JOP786503 JYL786503 KIH786503 KSD786503 LBZ786503 LLV786503 LVR786503 MFN786503 MPJ786503 MZF786503 NJB786503 NSX786503 OCT786503 OMP786503 OWL786503 PGH786503 PQD786503 PZZ786503 QJV786503 QTR786503 RDN786503 RNJ786503 RXF786503 SHB786503 SQX786503 TAT786503 TKP786503 TUL786503 UEH786503 UOD786503 UXZ786503 VHV786503 VRR786503 WBN786503 WLJ786503 WVF786503 E852039 IT852039 SP852039 ACL852039 AMH852039 AWD852039 BFZ852039 BPV852039 BZR852039 CJN852039 CTJ852039 DDF852039 DNB852039 DWX852039 EGT852039 EQP852039 FAL852039 FKH852039 FUD852039 GDZ852039 GNV852039 GXR852039 HHN852039 HRJ852039 IBF852039 ILB852039 IUX852039 JET852039 JOP852039 JYL852039 KIH852039 KSD852039 LBZ852039 LLV852039 LVR852039 MFN852039 MPJ852039 MZF852039 NJB852039 NSX852039 OCT852039 OMP852039 OWL852039 PGH852039 PQD852039 PZZ852039 QJV852039 QTR852039 RDN852039 RNJ852039 RXF852039 SHB852039 SQX852039 TAT852039 TKP852039 TUL852039 UEH852039 UOD852039 UXZ852039 VHV852039 VRR852039 WBN852039 WLJ852039 WVF852039 E917575 IT917575 SP917575 ACL917575 AMH917575 AWD917575 BFZ917575 BPV917575 BZR917575 CJN917575 CTJ917575 DDF917575 DNB917575 DWX917575 EGT917575 EQP917575 FAL917575 FKH917575 FUD917575 GDZ917575 GNV917575 GXR917575 HHN917575 HRJ917575 IBF917575 ILB917575 IUX917575 JET917575 JOP917575 JYL917575 KIH917575 KSD917575 LBZ917575 LLV917575 LVR917575 MFN917575 MPJ917575 MZF917575 NJB917575 NSX917575 OCT917575 OMP917575 OWL917575 PGH917575 PQD917575 PZZ917575 QJV917575 QTR917575 RDN917575 RNJ917575 RXF917575 SHB917575 SQX917575 TAT917575 TKP917575 TUL917575 UEH917575 UOD917575 UXZ917575 VHV917575 VRR917575 WBN917575 WLJ917575 WVF917575 E983111 IT983111 SP983111 ACL983111 AMH983111 AWD983111 BFZ983111 BPV983111 BZR983111 CJN983111 CTJ983111 DDF983111 DNB983111 DWX983111 EGT983111 EQP983111 FAL983111 FKH983111 FUD983111 GDZ983111 GNV983111 GXR983111 HHN983111 HRJ983111 IBF983111 ILB983111 IUX983111 JET983111 JOP983111 JYL983111 KIH983111 KSD983111 LBZ983111 LLV983111 LVR983111 MFN983111 MPJ983111 MZF983111 NJB983111 NSX983111 OCT983111 OMP983111 OWL983111 PGH983111 PQD983111 PZZ983111 QJV983111 QTR983111 RDN983111 RNJ983111 RXF983111 SHB983111 SQX983111 TAT983111 TKP983111 TUL983111 UEH983111 UOD983111 UXZ983111 VHV983111 VRR983111 WBN983111 WLJ983111" xr:uid="{63072B55-414C-440E-93D0-1E915FEC49AA}">
      <formula1>$H$43:$H$51</formula1>
    </dataValidation>
    <dataValidation type="list" allowBlank="1" showInputMessage="1" showErrorMessage="1" sqref="K39" xr:uid="{C0A319E2-2337-EE40-8F9E-7C98C4A4DFF3}">
      <formula1>$O$2:$O$11</formula1>
    </dataValidation>
    <dataValidation type="list" allowBlank="1" showInputMessage="1" showErrorMessage="1" sqref="H43" xr:uid="{84C93DD6-00E8-284C-A4A1-FBC6129F92B4}">
      <formula1>INDIRECT($I$39)</formula1>
    </dataValidation>
    <dataValidation type="custom" allowBlank="1" showInputMessage="1" showErrorMessage="1" errorTitle="Wrong Basin Type" error="You must select Square_Rectangular for your basin type for this field to activate. " sqref="I48" xr:uid="{5A812162-0BD8-5E4A-B057-C1BC41D408EB}">
      <formula1>I39="Square_RectangularBasin"</formula1>
    </dataValidation>
    <dataValidation type="custom" showInputMessage="1" showErrorMessage="1" errorTitle="Wrong Basin Type" error="You must select Square_Rectangular for your basin type for this field to activate." sqref="H48" xr:uid="{758946A0-3125-B64C-85EF-AFF9DA65C0E8}">
      <formula1>I39="Square_RectangularBasin"</formula1>
    </dataValidation>
  </dataValidations>
  <printOptions horizontalCentered="1"/>
  <pageMargins left="0.75" right="0" top="0.25" bottom="0.3" header="0" footer="0.2"/>
  <pageSetup scale="55" orientation="portrait" useFirstPageNumber="1"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6" id="{80ED868C-93F4-4ADC-9BCD-725776453232}">
            <xm:f>IF(Questionnaire!D17="",B75&lt;2.5)</xm:f>
            <x14:dxf>
              <font>
                <b/>
                <i val="0"/>
                <color theme="1"/>
              </font>
              <fill>
                <patternFill patternType="none">
                  <bgColor auto="1"/>
                </patternFill>
              </fill>
            </x14:dxf>
          </x14:cfRule>
          <x14:cfRule type="expression" priority="17" id="{877BBE17-7EA6-486F-9678-82F1938F0FE5}">
            <xm:f>IF(Questionnaire!D17="YES",B75&lt;2.5)</xm:f>
            <x14:dxf>
              <font>
                <b/>
                <i val="0"/>
                <color rgb="FFFFFF00"/>
              </font>
              <fill>
                <patternFill>
                  <bgColor rgb="FFFF0000"/>
                </patternFill>
              </fill>
            </x14:dxf>
          </x14:cfRule>
          <xm:sqref>B75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96822-4A6E-442A-857C-1BACA314BF9F}">
  <sheetPr codeName="Sheet3"/>
  <dimension ref="A1:D50"/>
  <sheetViews>
    <sheetView workbookViewId="0">
      <selection activeCell="C24" sqref="C24:C25"/>
    </sheetView>
  </sheetViews>
  <sheetFormatPr defaultColWidth="9.140625" defaultRowHeight="15" x14ac:dyDescent="0.25"/>
  <cols>
    <col min="1" max="1" width="67.85546875" bestFit="1" customWidth="1"/>
  </cols>
  <sheetData>
    <row r="1" spans="1:3" x14ac:dyDescent="0.25">
      <c r="A1" s="3" t="s">
        <v>16</v>
      </c>
    </row>
    <row r="2" spans="1:3" x14ac:dyDescent="0.25">
      <c r="A2" t="s">
        <v>17</v>
      </c>
    </row>
    <row r="3" spans="1:3" x14ac:dyDescent="0.25">
      <c r="A3" t="s">
        <v>18</v>
      </c>
    </row>
    <row r="4" spans="1:3" x14ac:dyDescent="0.25">
      <c r="A4" t="s">
        <v>19</v>
      </c>
    </row>
    <row r="9" spans="1:3" x14ac:dyDescent="0.25">
      <c r="A9" t="s">
        <v>20</v>
      </c>
    </row>
    <row r="10" spans="1:3" x14ac:dyDescent="0.25">
      <c r="A10" t="s">
        <v>21</v>
      </c>
    </row>
    <row r="11" spans="1:3" x14ac:dyDescent="0.25">
      <c r="B11" s="3" t="s">
        <v>42</v>
      </c>
    </row>
    <row r="12" spans="1:3" x14ac:dyDescent="0.25">
      <c r="B12" t="s">
        <v>53</v>
      </c>
    </row>
    <row r="13" spans="1:3" x14ac:dyDescent="0.25">
      <c r="A13" s="3" t="s">
        <v>22</v>
      </c>
      <c r="B13" t="s">
        <v>54</v>
      </c>
    </row>
    <row r="14" spans="1:3" x14ac:dyDescent="0.25">
      <c r="A14" t="s">
        <v>23</v>
      </c>
    </row>
    <row r="15" spans="1:3" x14ac:dyDescent="0.25">
      <c r="A15" t="s">
        <v>24</v>
      </c>
      <c r="C15" s="3" t="s">
        <v>110</v>
      </c>
    </row>
    <row r="16" spans="1:3" ht="15.75" x14ac:dyDescent="0.25">
      <c r="A16" t="s">
        <v>25</v>
      </c>
      <c r="C16" s="4">
        <v>1.25</v>
      </c>
    </row>
    <row r="17" spans="1:4" ht="15.75" x14ac:dyDescent="0.25">
      <c r="C17" s="4">
        <v>1.5</v>
      </c>
    </row>
    <row r="18" spans="1:4" ht="15.75" x14ac:dyDescent="0.25">
      <c r="C18" s="4">
        <v>2</v>
      </c>
    </row>
    <row r="19" spans="1:4" ht="15.75" x14ac:dyDescent="0.25">
      <c r="A19" s="3" t="s">
        <v>26</v>
      </c>
      <c r="C19" s="4">
        <v>2.5</v>
      </c>
    </row>
    <row r="20" spans="1:4" ht="15.75" x14ac:dyDescent="0.25">
      <c r="A20" t="s">
        <v>27</v>
      </c>
      <c r="C20" s="4">
        <v>3</v>
      </c>
    </row>
    <row r="21" spans="1:4" ht="15.75" x14ac:dyDescent="0.25">
      <c r="A21" t="s">
        <v>28</v>
      </c>
      <c r="C21" s="4">
        <v>4</v>
      </c>
    </row>
    <row r="22" spans="1:4" ht="15.75" x14ac:dyDescent="0.25">
      <c r="C22" s="4">
        <v>6</v>
      </c>
    </row>
    <row r="23" spans="1:4" ht="15.75" x14ac:dyDescent="0.25">
      <c r="A23" s="3" t="s">
        <v>29</v>
      </c>
      <c r="C23" s="4">
        <v>8</v>
      </c>
    </row>
    <row r="24" spans="1:4" ht="15.75" x14ac:dyDescent="0.25">
      <c r="A24" t="s">
        <v>134</v>
      </c>
      <c r="C24" s="5">
        <v>10</v>
      </c>
    </row>
    <row r="25" spans="1:4" ht="15.75" x14ac:dyDescent="0.25">
      <c r="A25" t="s">
        <v>31</v>
      </c>
      <c r="C25" s="5">
        <v>12</v>
      </c>
    </row>
    <row r="26" spans="1:4" x14ac:dyDescent="0.25">
      <c r="A26" t="s">
        <v>30</v>
      </c>
    </row>
    <row r="29" spans="1:4" x14ac:dyDescent="0.25">
      <c r="A29" s="3" t="s">
        <v>32</v>
      </c>
      <c r="C29" s="3" t="s">
        <v>123</v>
      </c>
      <c r="D29" s="3"/>
    </row>
    <row r="30" spans="1:4" x14ac:dyDescent="0.25">
      <c r="A30" t="s">
        <v>33</v>
      </c>
      <c r="C30" t="s">
        <v>128</v>
      </c>
    </row>
    <row r="31" spans="1:4" x14ac:dyDescent="0.25">
      <c r="A31" t="s">
        <v>34</v>
      </c>
      <c r="C31" t="s">
        <v>129</v>
      </c>
    </row>
    <row r="32" spans="1:4" x14ac:dyDescent="0.25">
      <c r="A32" t="s">
        <v>35</v>
      </c>
    </row>
    <row r="34" spans="1:3" x14ac:dyDescent="0.25">
      <c r="A34" s="3" t="s">
        <v>36</v>
      </c>
    </row>
    <row r="35" spans="1:3" x14ac:dyDescent="0.25">
      <c r="A35" t="s">
        <v>37</v>
      </c>
    </row>
    <row r="36" spans="1:3" x14ac:dyDescent="0.25">
      <c r="A36" t="s">
        <v>38</v>
      </c>
    </row>
    <row r="37" spans="1:3" x14ac:dyDescent="0.25">
      <c r="C37" s="3" t="s">
        <v>124</v>
      </c>
    </row>
    <row r="38" spans="1:3" x14ac:dyDescent="0.25">
      <c r="C38" t="s">
        <v>130</v>
      </c>
    </row>
    <row r="39" spans="1:3" x14ac:dyDescent="0.25">
      <c r="A39" s="3" t="s">
        <v>44</v>
      </c>
      <c r="C39" t="s">
        <v>131</v>
      </c>
    </row>
    <row r="40" spans="1:3" x14ac:dyDescent="0.25">
      <c r="A40" t="s">
        <v>45</v>
      </c>
    </row>
    <row r="41" spans="1:3" x14ac:dyDescent="0.25">
      <c r="A41" t="s">
        <v>46</v>
      </c>
    </row>
    <row r="42" spans="1:3" x14ac:dyDescent="0.25">
      <c r="A42" t="s">
        <v>47</v>
      </c>
    </row>
    <row r="44" spans="1:3" x14ac:dyDescent="0.25">
      <c r="A44" s="3" t="s">
        <v>48</v>
      </c>
      <c r="C44" s="3" t="s">
        <v>125</v>
      </c>
    </row>
    <row r="45" spans="1:3" x14ac:dyDescent="0.25">
      <c r="A45" t="s">
        <v>49</v>
      </c>
      <c r="C45" t="s">
        <v>53</v>
      </c>
    </row>
    <row r="46" spans="1:3" x14ac:dyDescent="0.25">
      <c r="A46" t="s">
        <v>50</v>
      </c>
      <c r="C46" t="s">
        <v>54</v>
      </c>
    </row>
    <row r="48" spans="1:3" x14ac:dyDescent="0.25">
      <c r="A48" s="3" t="s">
        <v>41</v>
      </c>
    </row>
    <row r="49" spans="1:1" x14ac:dyDescent="0.25">
      <c r="A49" t="s">
        <v>51</v>
      </c>
    </row>
    <row r="50" spans="1:1" x14ac:dyDescent="0.25">
      <c r="A50" t="s">
        <v>52</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Questionnaire</vt:lpstr>
      <vt:lpstr>TDH Calc</vt:lpstr>
      <vt:lpstr>data</vt:lpstr>
      <vt:lpstr>Basin_Type</vt:lpstr>
      <vt:lpstr>Circular</vt:lpstr>
      <vt:lpstr>CircularBasin</vt:lpstr>
      <vt:lpstr>'TDH Calc'!Print_Area</vt:lpstr>
      <vt:lpstr>Print_Area_MI</vt:lpstr>
      <vt:lpstr>Shape</vt:lpstr>
      <vt:lpstr>Square_Rectangular</vt:lpstr>
      <vt:lpstr>Square_Rectangular_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 Assistant;MOD by RFB</dc:creator>
  <cp:lastModifiedBy>Amy Carta</cp:lastModifiedBy>
  <cp:lastPrinted>2023-04-03T17:52:49Z</cp:lastPrinted>
  <dcterms:created xsi:type="dcterms:W3CDTF">2021-08-04T18:27:41Z</dcterms:created>
  <dcterms:modified xsi:type="dcterms:W3CDTF">2025-05-06T15:14:59Z</dcterms:modified>
</cp:coreProperties>
</file>